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activeTab="0"/>
  </bookViews>
  <sheets>
    <sheet name="Становая тяга без экипировки" sheetId="1" r:id="rId1"/>
    <sheet name="Пауэрлифтинг в бинтах" sheetId="2" r:id="rId2"/>
    <sheet name="Пауэрлифтинг без экипировки" sheetId="3" r:id="rId3"/>
    <sheet name="Жим лежа без экипировки" sheetId="4" r:id="rId4"/>
  </sheets>
  <definedNames/>
  <calcPr fullCalcOnLoad="1" refMode="R1C1"/>
</workbook>
</file>

<file path=xl/sharedStrings.xml><?xml version="1.0" encoding="utf-8"?>
<sst xmlns="http://schemas.openxmlformats.org/spreadsheetml/2006/main" count="1128" uniqueCount="422">
  <si>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</si>
  <si>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</si>
  <si>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</si>
  <si>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</si>
  <si>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</si>
  <si>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</si>
  <si>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</si>
  <si>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</si>
  <si>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</si>
  <si>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</si>
  <si>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52</t>
  </si>
  <si>
    <t>Симонов Даниил</t>
  </si>
  <si>
    <t>Teenage 15-19 (25.05.2004)/11</t>
  </si>
  <si>
    <t>36,20</t>
  </si>
  <si>
    <t xml:space="preserve">Локомотив </t>
  </si>
  <si>
    <t xml:space="preserve">Новосибирск/Новосибирская область </t>
  </si>
  <si>
    <t>0,0</t>
  </si>
  <si>
    <t>25,0</t>
  </si>
  <si>
    <t>30,0</t>
  </si>
  <si>
    <t>32,5</t>
  </si>
  <si>
    <t>ВЕСОВАЯ КАТЕГОРИЯ   56</t>
  </si>
  <si>
    <t>Teenage 15-19 (30.11.2000)/15</t>
  </si>
  <si>
    <t>55,30</t>
  </si>
  <si>
    <t>75,0</t>
  </si>
  <si>
    <t>80,0</t>
  </si>
  <si>
    <t xml:space="preserve">Пасынков В.С. </t>
  </si>
  <si>
    <t>Тузиков Кирилл</t>
  </si>
  <si>
    <t>Teenage 15-19 (16.10.1999)/16</t>
  </si>
  <si>
    <t>54,40</t>
  </si>
  <si>
    <t>50,0</t>
  </si>
  <si>
    <t>55,0</t>
  </si>
  <si>
    <t>60,0</t>
  </si>
  <si>
    <t>ВЕСОВАЯ КАТЕГОРИЯ   60</t>
  </si>
  <si>
    <t>Малеев Никита</t>
  </si>
  <si>
    <t>Teenage 15-19 (16.04.1999)/16</t>
  </si>
  <si>
    <t>59,10</t>
  </si>
  <si>
    <t xml:space="preserve">Лично </t>
  </si>
  <si>
    <t>65,0</t>
  </si>
  <si>
    <t>70,0</t>
  </si>
  <si>
    <t>ВЕСОВАЯ КАТЕГОРИЯ   67.5</t>
  </si>
  <si>
    <t>Teenage 15-19 (26.04.1998)/17</t>
  </si>
  <si>
    <t>65,70</t>
  </si>
  <si>
    <t>87,5</t>
  </si>
  <si>
    <t>95,0</t>
  </si>
  <si>
    <t>97,5</t>
  </si>
  <si>
    <t>Будыгин Сергей</t>
  </si>
  <si>
    <t>Teenage 15-19 (24.10.2000)/15</t>
  </si>
  <si>
    <t>62,30</t>
  </si>
  <si>
    <t>45,0</t>
  </si>
  <si>
    <t>Самотонин Алексей</t>
  </si>
  <si>
    <t>Juniors 20-23 (26.02.1995)/20</t>
  </si>
  <si>
    <t>66,30</t>
  </si>
  <si>
    <t xml:space="preserve">Проф лига </t>
  </si>
  <si>
    <t>112,5</t>
  </si>
  <si>
    <t>Лазуткин Михаил</t>
  </si>
  <si>
    <t>Juniors 20-23 (02.05.1995)/20</t>
  </si>
  <si>
    <t>63,00</t>
  </si>
  <si>
    <t xml:space="preserve">Стальной медведь </t>
  </si>
  <si>
    <t>90,0</t>
  </si>
  <si>
    <t xml:space="preserve">Быховец Артем </t>
  </si>
  <si>
    <t>ВЕСОВАЯ КАТЕГОРИЯ   75</t>
  </si>
  <si>
    <t>Teenage 15-19 (02.03.1998)/17</t>
  </si>
  <si>
    <t>73,90</t>
  </si>
  <si>
    <t>110,0</t>
  </si>
  <si>
    <t>120,0</t>
  </si>
  <si>
    <t>125,0</t>
  </si>
  <si>
    <t>Teenage 15-19 (02.09.1997)/18</t>
  </si>
  <si>
    <t>71,40</t>
  </si>
  <si>
    <t>105,0</t>
  </si>
  <si>
    <t>115,0</t>
  </si>
  <si>
    <t>Боровицкий Илья</t>
  </si>
  <si>
    <t>Teenage 15-19 (03.06.1998)/17</t>
  </si>
  <si>
    <t>68,80</t>
  </si>
  <si>
    <t>82,5</t>
  </si>
  <si>
    <t>Рогулин Антон</t>
  </si>
  <si>
    <t>Teenage 15-19 (20.11.2000)/15</t>
  </si>
  <si>
    <t>Чарчян Карен</t>
  </si>
  <si>
    <t>Open (22.12.1988)/26</t>
  </si>
  <si>
    <t>74,70</t>
  </si>
  <si>
    <t>130,0</t>
  </si>
  <si>
    <t>135,0</t>
  </si>
  <si>
    <t>137,5</t>
  </si>
  <si>
    <t>Open (17.08.1990)/25</t>
  </si>
  <si>
    <t>72,20</t>
  </si>
  <si>
    <t>Глухов Роман</t>
  </si>
  <si>
    <t>Open (16.06.1991)/24</t>
  </si>
  <si>
    <t>68,10</t>
  </si>
  <si>
    <t>100,0</t>
  </si>
  <si>
    <t>Open (10.10.1989)/26</t>
  </si>
  <si>
    <t>74,60</t>
  </si>
  <si>
    <t>107,5</t>
  </si>
  <si>
    <t xml:space="preserve">Самостоятельно </t>
  </si>
  <si>
    <t>Жмакин Евгений</t>
  </si>
  <si>
    <t>Open (08.02.1988)/27</t>
  </si>
  <si>
    <t>75,00</t>
  </si>
  <si>
    <t>ВЕСОВАЯ КАТЕГОРИЯ   82.5</t>
  </si>
  <si>
    <t>Смирнов Никита</t>
  </si>
  <si>
    <t>Teenage 15-19 (03.06.1996)/19</t>
  </si>
  <si>
    <t>80,90</t>
  </si>
  <si>
    <t>140,0</t>
  </si>
  <si>
    <t>145,0</t>
  </si>
  <si>
    <t>Голосов Кирилл</t>
  </si>
  <si>
    <t>Teenage 15-19 (14.01.2000)/15</t>
  </si>
  <si>
    <t>75,80</t>
  </si>
  <si>
    <t>67,5</t>
  </si>
  <si>
    <t>Мишулин Матвей</t>
  </si>
  <si>
    <t>Juniors 20-23 (24.08.1995)/20</t>
  </si>
  <si>
    <t>82,30</t>
  </si>
  <si>
    <t xml:space="preserve">НВИ </t>
  </si>
  <si>
    <t>132,5</t>
  </si>
  <si>
    <t>Яворский Андрей</t>
  </si>
  <si>
    <t>Juniors 20-23 (13.05.1995)/20</t>
  </si>
  <si>
    <t>80,40</t>
  </si>
  <si>
    <t>85,0</t>
  </si>
  <si>
    <t>Быховец Артем</t>
  </si>
  <si>
    <t>Open (19.07.1983)/32</t>
  </si>
  <si>
    <t>82,20</t>
  </si>
  <si>
    <t>150,0</t>
  </si>
  <si>
    <t>157,5</t>
  </si>
  <si>
    <t>167,5</t>
  </si>
  <si>
    <t>Севастянов Виктор</t>
  </si>
  <si>
    <t>Open (06.11.1983)/32</t>
  </si>
  <si>
    <t>160,0</t>
  </si>
  <si>
    <t>165,0</t>
  </si>
  <si>
    <t>Open (08.12.1986)/29</t>
  </si>
  <si>
    <t>Open (14.08.1991)/24</t>
  </si>
  <si>
    <t>81,90</t>
  </si>
  <si>
    <t>127,5</t>
  </si>
  <si>
    <t>Masters 40-44 (19.08.1967)/48</t>
  </si>
  <si>
    <t>82,50</t>
  </si>
  <si>
    <t>ВЕСОВАЯ КАТЕГОРИЯ   90</t>
  </si>
  <si>
    <t>Juniors 20-23 (25.05.1993)/22</t>
  </si>
  <si>
    <t>87,40</t>
  </si>
  <si>
    <t>Сагайдак Максим</t>
  </si>
  <si>
    <t>Open (29.07.1988)/27</t>
  </si>
  <si>
    <t>89,00</t>
  </si>
  <si>
    <t>177,5</t>
  </si>
  <si>
    <t>Терентьев Ярослав</t>
  </si>
  <si>
    <t>Open (27.11.1986)/29</t>
  </si>
  <si>
    <t>88,20</t>
  </si>
  <si>
    <t xml:space="preserve">СК Тиерра </t>
  </si>
  <si>
    <t>170,0</t>
  </si>
  <si>
    <t>Open (17.02.1991)/24</t>
  </si>
  <si>
    <t>84,30</t>
  </si>
  <si>
    <t>155,0</t>
  </si>
  <si>
    <t>Open (02.01.1987)/28</t>
  </si>
  <si>
    <t>87,70</t>
  </si>
  <si>
    <t>Open (29.03.1991)/24</t>
  </si>
  <si>
    <t>Зачаров Артем</t>
  </si>
  <si>
    <t>Open (06.10.1985)/30</t>
  </si>
  <si>
    <t>87,00</t>
  </si>
  <si>
    <t>Masters 55-59 (23.05.1960)/55</t>
  </si>
  <si>
    <t>88,50</t>
  </si>
  <si>
    <t>ВЕСОВАЯ КАТЕГОРИЯ   100</t>
  </si>
  <si>
    <t>Васильев Михаил</t>
  </si>
  <si>
    <t>Teenage 15-19 (10.04.1996)/19</t>
  </si>
  <si>
    <t>99,00</t>
  </si>
  <si>
    <t>172,5</t>
  </si>
  <si>
    <t>Juniors 20-23 (21.10.1994)/21</t>
  </si>
  <si>
    <t>98,90</t>
  </si>
  <si>
    <t xml:space="preserve">Барнаул/Алтайский край </t>
  </si>
  <si>
    <t>162,5</t>
  </si>
  <si>
    <t>Juniors 20-23 (15.11.1994)/21</t>
  </si>
  <si>
    <t>99,30</t>
  </si>
  <si>
    <t>Харченко Сергей</t>
  </si>
  <si>
    <t>Juniors 20-23 (15.03.1992)/23</t>
  </si>
  <si>
    <t>95,40</t>
  </si>
  <si>
    <t>ВЕСОВАЯ КАТЕГОРИЯ   110</t>
  </si>
  <si>
    <t>100,50</t>
  </si>
  <si>
    <t>Кириенко Кирилл</t>
  </si>
  <si>
    <t>Juniors 20-23 (17.07.1993)/22</t>
  </si>
  <si>
    <t>104,00</t>
  </si>
  <si>
    <t>Власов Олег</t>
  </si>
  <si>
    <t>Open (06.12.1973)/42</t>
  </si>
  <si>
    <t>109,90</t>
  </si>
  <si>
    <t xml:space="preserve">МБУ Спортивный город </t>
  </si>
  <si>
    <t>185,0</t>
  </si>
  <si>
    <t>Masters 40-44 (08.06.1974)/41</t>
  </si>
  <si>
    <t>105,00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</si>
  <si>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</si>
  <si>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</si>
  <si>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</si>
  <si>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</si>
  <si>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</si>
  <si>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</si>
  <si>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</si>
  <si>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Юноши 15-19 </t>
  </si>
  <si>
    <t xml:space="preserve">82.5 </t>
  </si>
  <si>
    <t xml:space="preserve">67.5 </t>
  </si>
  <si>
    <t xml:space="preserve">Юниоры 20 - 23 </t>
  </si>
  <si>
    <t xml:space="preserve">110 </t>
  </si>
  <si>
    <t xml:space="preserve">90 </t>
  </si>
  <si>
    <t xml:space="preserve">Открытая </t>
  </si>
  <si>
    <t>113,9727</t>
  </si>
  <si>
    <t>112,4595</t>
  </si>
  <si>
    <t>110,7810</t>
  </si>
  <si>
    <t>Воробьева Мария</t>
  </si>
  <si>
    <t>Teenage 15-19 (16.11.2002)/13</t>
  </si>
  <si>
    <t>49,70</t>
  </si>
  <si>
    <t>40,0</t>
  </si>
  <si>
    <t>35,0</t>
  </si>
  <si>
    <t>Федорова Анна</t>
  </si>
  <si>
    <t>Open (22.06.1991)/24</t>
  </si>
  <si>
    <t>55,00</t>
  </si>
  <si>
    <t>52,5</t>
  </si>
  <si>
    <t>57,5</t>
  </si>
  <si>
    <t xml:space="preserve">Синько </t>
  </si>
  <si>
    <t>Коваленкова Юлия</t>
  </si>
  <si>
    <t>Open (23.11.1989)/26</t>
  </si>
  <si>
    <t>54,70</t>
  </si>
  <si>
    <t>Афанасенкова Дарья</t>
  </si>
  <si>
    <t>Teenage 15-19 (01.06.1996)/19</t>
  </si>
  <si>
    <t>63,50</t>
  </si>
  <si>
    <t>Кузьмина Алина</t>
  </si>
  <si>
    <t>Open (03.07.1988)/27</t>
  </si>
  <si>
    <t>63,30</t>
  </si>
  <si>
    <t>Хашалов Наим</t>
  </si>
  <si>
    <t>Teenage 15-19 (08.01.1999)/16</t>
  </si>
  <si>
    <t>67,50</t>
  </si>
  <si>
    <t>175,0</t>
  </si>
  <si>
    <t>180,0</t>
  </si>
  <si>
    <t>Кутявин Максим</t>
  </si>
  <si>
    <t>Open (19.12.1988)/27</t>
  </si>
  <si>
    <t>60,60</t>
  </si>
  <si>
    <t>142,5</t>
  </si>
  <si>
    <t>102,5</t>
  </si>
  <si>
    <t>190,0</t>
  </si>
  <si>
    <t>200,0</t>
  </si>
  <si>
    <t>207,5</t>
  </si>
  <si>
    <t>Open (22.07.1984)/31</t>
  </si>
  <si>
    <t>67,10</t>
  </si>
  <si>
    <t>Open (28.08.1984)/31</t>
  </si>
  <si>
    <t>72,10</t>
  </si>
  <si>
    <t>182,5</t>
  </si>
  <si>
    <t>Близнюк Владислав</t>
  </si>
  <si>
    <t>Teenage 15-19 (03.03.1998)/17</t>
  </si>
  <si>
    <t>79,40</t>
  </si>
  <si>
    <t>210,0</t>
  </si>
  <si>
    <t>Чайкин Денис</t>
  </si>
  <si>
    <t>Teenage 15-19 (14.09.2000)/15</t>
  </si>
  <si>
    <t>80,70</t>
  </si>
  <si>
    <t>Платошин Алексей</t>
  </si>
  <si>
    <t>Open (01.10.1984)/31</t>
  </si>
  <si>
    <t>82,00</t>
  </si>
  <si>
    <t xml:space="preserve">Энергия </t>
  </si>
  <si>
    <t>205,0</t>
  </si>
  <si>
    <t>147,5</t>
  </si>
  <si>
    <t>230,0</t>
  </si>
  <si>
    <t>240,0</t>
  </si>
  <si>
    <t>250,0</t>
  </si>
  <si>
    <t>Masters 40-44 (01.10.1974)/41</t>
  </si>
  <si>
    <t>79,60</t>
  </si>
  <si>
    <t>195,0</t>
  </si>
  <si>
    <t>Смирнов Денис</t>
  </si>
  <si>
    <t>Juniors 20-23 (28.05.1992)/23</t>
  </si>
  <si>
    <t>99,90</t>
  </si>
  <si>
    <t xml:space="preserve">Власов О.А </t>
  </si>
  <si>
    <t>Щеголев Кирилл</t>
  </si>
  <si>
    <t>Juniors 20-23 (03.04.1992)/23</t>
  </si>
  <si>
    <t>96,10</t>
  </si>
  <si>
    <t>Open (03.04.1992)/23</t>
  </si>
  <si>
    <t>215,0</t>
  </si>
  <si>
    <t>220,0</t>
  </si>
  <si>
    <t>260,0</t>
  </si>
  <si>
    <t xml:space="preserve">Женщины </t>
  </si>
  <si>
    <t>274,4590</t>
  </si>
  <si>
    <t>232,5</t>
  </si>
  <si>
    <t>248,7982</t>
  </si>
  <si>
    <t>187,5</t>
  </si>
  <si>
    <t>224,7188</t>
  </si>
  <si>
    <t>490,0</t>
  </si>
  <si>
    <t>355,0</t>
  </si>
  <si>
    <t>437,5</t>
  </si>
  <si>
    <t>342,2562</t>
  </si>
  <si>
    <t>550,0</t>
  </si>
  <si>
    <t>334,8400</t>
  </si>
  <si>
    <t>400,0</t>
  </si>
  <si>
    <t>247,5200</t>
  </si>
  <si>
    <t>590,0</t>
  </si>
  <si>
    <t>396,7160</t>
  </si>
  <si>
    <t>660,0</t>
  </si>
  <si>
    <t>388,5420</t>
  </si>
  <si>
    <t>452,5</t>
  </si>
  <si>
    <t>382,4530</t>
  </si>
  <si>
    <t>420,0</t>
  </si>
  <si>
    <t>445,0</t>
  </si>
  <si>
    <t>ВЕСОВАЯ КАТЕГОРИЯ   44</t>
  </si>
  <si>
    <t>Чистик Евгения</t>
  </si>
  <si>
    <t>Open (17.11.1985)/30</t>
  </si>
  <si>
    <t>43,60</t>
  </si>
  <si>
    <t>Насонова Ольга</t>
  </si>
  <si>
    <t>Teenage 15-19 (30.11.1996)/19</t>
  </si>
  <si>
    <t>66,80</t>
  </si>
  <si>
    <t>Open (23.09.1985)/30</t>
  </si>
  <si>
    <t>94,20</t>
  </si>
  <si>
    <t xml:space="preserve">Кемерово/Кемеровская область </t>
  </si>
  <si>
    <t>122,5</t>
  </si>
  <si>
    <t>Анкудинов Владимир</t>
  </si>
  <si>
    <t>Masters 40-44 (02.10.1974)/41</t>
  </si>
  <si>
    <t>107,60</t>
  </si>
  <si>
    <t xml:space="preserve">Власов О.А. </t>
  </si>
  <si>
    <t>475,0</t>
  </si>
  <si>
    <t>555,0</t>
  </si>
  <si>
    <t>Медведева Юлия</t>
  </si>
  <si>
    <t>Open (08.07.1979)/36</t>
  </si>
  <si>
    <t>74,90</t>
  </si>
  <si>
    <t>Хацкевич Алексей</t>
  </si>
  <si>
    <t>Teenage 15-19 (24.01.1997)/18</t>
  </si>
  <si>
    <t xml:space="preserve">Медведева Ю.И </t>
  </si>
  <si>
    <t>Ковалев Максим</t>
  </si>
  <si>
    <t>Open (28.01.1987)/28</t>
  </si>
  <si>
    <t>63,70</t>
  </si>
  <si>
    <t>Сергеев Денис</t>
  </si>
  <si>
    <t>Open (27.07.1991)/24</t>
  </si>
  <si>
    <t>86,00</t>
  </si>
  <si>
    <t>245,0</t>
  </si>
  <si>
    <t>Juniors 20-23 (11.05.1995)/20</t>
  </si>
  <si>
    <t>93,90</t>
  </si>
  <si>
    <t>161,9100</t>
  </si>
  <si>
    <t>137,2000</t>
  </si>
  <si>
    <t>115,6500</t>
  </si>
  <si>
    <t>160,2300</t>
  </si>
  <si>
    <t>153,0620</t>
  </si>
  <si>
    <t>141,5575</t>
  </si>
  <si>
    <t>Открытый Кубок Первомайского района IPL                                                                      Становая тяга без экипировки
19 - 20.Декабрь.2015</t>
  </si>
  <si>
    <t xml:space="preserve">Чистик Евгения </t>
  </si>
  <si>
    <t xml:space="preserve">Воробьева Мария </t>
  </si>
  <si>
    <t>Весовая категория               Дата рождения/возраст</t>
  </si>
  <si>
    <t>Собств. вес</t>
  </si>
  <si>
    <t>Город/область</t>
  </si>
  <si>
    <t xml:space="preserve">Афанасенкова Дарья </t>
  </si>
  <si>
    <t xml:space="preserve">Хацкевич Алексей </t>
  </si>
  <si>
    <t xml:space="preserve">Хашалов Наим </t>
  </si>
  <si>
    <t xml:space="preserve">Самотонин Алексей </t>
  </si>
  <si>
    <t xml:space="preserve">Ковалев Максим </t>
  </si>
  <si>
    <t xml:space="preserve">Близнюк Владислав </t>
  </si>
  <si>
    <t xml:space="preserve">Абрамов Андрей </t>
  </si>
  <si>
    <t xml:space="preserve">Сергеев Денис </t>
  </si>
  <si>
    <t xml:space="preserve">Кюббар Александр </t>
  </si>
  <si>
    <t xml:space="preserve">Будыкин Станислав </t>
  </si>
  <si>
    <t xml:space="preserve">Власов Олег </t>
  </si>
  <si>
    <t>Новосибирск/Новосибирская область</t>
  </si>
  <si>
    <t>Медведева Ю.И.</t>
  </si>
  <si>
    <t>Пасынков В.С.</t>
  </si>
  <si>
    <t>Синько Е.</t>
  </si>
  <si>
    <t>Быховец А.</t>
  </si>
  <si>
    <t>Исаков П.</t>
  </si>
  <si>
    <t>Результат</t>
  </si>
  <si>
    <t xml:space="preserve">Леонтьев Андрей </t>
  </si>
  <si>
    <t xml:space="preserve">Федорова Анна </t>
  </si>
  <si>
    <t xml:space="preserve">Коваленкова Юлия </t>
  </si>
  <si>
    <t xml:space="preserve">Кузьмина Алина </t>
  </si>
  <si>
    <t xml:space="preserve">Кутявин Максим </t>
  </si>
  <si>
    <t xml:space="preserve">Колбин Андрей </t>
  </si>
  <si>
    <t xml:space="preserve">Воронин Антон </t>
  </si>
  <si>
    <t xml:space="preserve">Платошин Алексей </t>
  </si>
  <si>
    <t xml:space="preserve">Смирнов Денис </t>
  </si>
  <si>
    <t xml:space="preserve">Щеголев Кирилл </t>
  </si>
  <si>
    <t>0</t>
  </si>
  <si>
    <t>Пасынков С.Г.</t>
  </si>
  <si>
    <t xml:space="preserve">Мурзов Алексей </t>
  </si>
  <si>
    <t xml:space="preserve">Аникеев Андрей </t>
  </si>
  <si>
    <t xml:space="preserve">Лазуткин Михаил </t>
  </si>
  <si>
    <t xml:space="preserve">Пасынков Евгений </t>
  </si>
  <si>
    <t xml:space="preserve">Пешев Дмитрий </t>
  </si>
  <si>
    <t xml:space="preserve">Клоповский Андрей </t>
  </si>
  <si>
    <t xml:space="preserve">Матвеев Дмитрий </t>
  </si>
  <si>
    <t xml:space="preserve">Севастянов Виктор </t>
  </si>
  <si>
    <t xml:space="preserve">Шохтин Илья </t>
  </si>
  <si>
    <t xml:space="preserve">Зайцев Егор </t>
  </si>
  <si>
    <t xml:space="preserve">Концевой Олег </t>
  </si>
  <si>
    <t xml:space="preserve">Сергиенко Алексей </t>
  </si>
  <si>
    <t xml:space="preserve">Сагайдак Максим </t>
  </si>
  <si>
    <t xml:space="preserve">Шерин Дмитрий </t>
  </si>
  <si>
    <t xml:space="preserve">Бабец Андрей </t>
  </si>
  <si>
    <t xml:space="preserve">Коваленков Алексей </t>
  </si>
  <si>
    <t xml:space="preserve">Кузнецов Артем </t>
  </si>
  <si>
    <t xml:space="preserve">Ковальчук Виталий </t>
  </si>
  <si>
    <t xml:space="preserve">Грязнов Александр </t>
  </si>
  <si>
    <t>30.0</t>
  </si>
  <si>
    <t>80.0</t>
  </si>
  <si>
    <t>60.0</t>
  </si>
  <si>
    <t>65.0</t>
  </si>
  <si>
    <t>95.0</t>
  </si>
  <si>
    <t>55.0</t>
  </si>
  <si>
    <t>112.5</t>
  </si>
  <si>
    <t>90.0</t>
  </si>
  <si>
    <t>125.0</t>
  </si>
  <si>
    <t>115.0</t>
  </si>
  <si>
    <t>87.5</t>
  </si>
  <si>
    <t>135.0</t>
  </si>
  <si>
    <t>120.0</t>
  </si>
  <si>
    <t>110.0</t>
  </si>
  <si>
    <t>107.5</t>
  </si>
  <si>
    <t>140.0</t>
  </si>
  <si>
    <t>67.5</t>
  </si>
  <si>
    <t>130.0</t>
  </si>
  <si>
    <t>167.5</t>
  </si>
  <si>
    <t>165.0</t>
  </si>
  <si>
    <t>137.5</t>
  </si>
  <si>
    <t>177.5</t>
  </si>
  <si>
    <t>170.0</t>
  </si>
  <si>
    <t>155.0</t>
  </si>
  <si>
    <t>145.0</t>
  </si>
  <si>
    <t>185.0</t>
  </si>
  <si>
    <t>Пасынков В.</t>
  </si>
  <si>
    <t>Быховец А.М.</t>
  </si>
  <si>
    <t>Кожевников М.</t>
  </si>
  <si>
    <t>Красильников Д.</t>
  </si>
  <si>
    <t xml:space="preserve">90,0 </t>
  </si>
  <si>
    <t>56,0</t>
  </si>
  <si>
    <t xml:space="preserve">56,0 </t>
  </si>
  <si>
    <t xml:space="preserve">100,0 </t>
  </si>
  <si>
    <t xml:space="preserve">110,0 </t>
  </si>
  <si>
    <t>Открытый Кубок Первомайского района IPL                                                                                                            Жим лежа без экипировки                                                                                                                                           Новосибирск, 19-20 декабря 2015</t>
  </si>
  <si>
    <t xml:space="preserve"> </t>
  </si>
  <si>
    <t>Открытый Кубок Первомайского района IPL                                                                                                                                                                                                                Пауэрлифтинг без экипировки                                                                                                                                                                                                     Новосибирск, 19-20 декабря 2015</t>
  </si>
  <si>
    <t>Пасынков В. С.</t>
  </si>
  <si>
    <t>Юниоры</t>
  </si>
  <si>
    <t>Мужчины</t>
  </si>
  <si>
    <t>Открытый Кубок Первомайского района IPL                                                                                                                                                                        Пауэрлифтинг в бинтах                                                                                                                                                                                     Новосибирск, 19-20 декабря 2015</t>
  </si>
  <si>
    <t>Юноши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</si>
</sst>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55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 Cyr"/>
      <family val="0"/>
    </font>
    <font>
      <b/>
      <strike/>
      <sz val="10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 Cyr"/>
      <family val="0"/>
    </font>
    <font>
      <b/>
      <strike/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49" fontId="7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7" fillId="0" borderId="12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7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7" fillId="0" borderId="14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1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33" borderId="14" xfId="0" applyNumberFormat="1" applyFill="1" applyBorder="1" applyAlignment="1">
      <alignment/>
    </xf>
    <xf numFmtId="49" fontId="0" fillId="33" borderId="13" xfId="0" applyNumberFormat="1" applyFill="1" applyBorder="1" applyAlignment="1">
      <alignment/>
    </xf>
    <xf numFmtId="49" fontId="52" fillId="0" borderId="12" xfId="0" applyNumberFormat="1" applyFont="1" applyBorder="1" applyAlignment="1">
      <alignment/>
    </xf>
    <xf numFmtId="49" fontId="52" fillId="0" borderId="11" xfId="0" applyNumberFormat="1" applyFont="1" applyBorder="1" applyAlignment="1">
      <alignment/>
    </xf>
    <xf numFmtId="49" fontId="7" fillId="34" borderId="11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/>
    </xf>
    <xf numFmtId="49" fontId="53" fillId="0" borderId="11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53" fillId="0" borderId="12" xfId="0" applyNumberFormat="1" applyFont="1" applyBorder="1" applyAlignment="1">
      <alignment/>
    </xf>
    <xf numFmtId="49" fontId="1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12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33" borderId="14" xfId="0" applyNumberFormat="1" applyFont="1" applyFill="1" applyBorder="1" applyAlignment="1">
      <alignment/>
    </xf>
    <xf numFmtId="49" fontId="12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53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53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53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horizontal="center"/>
    </xf>
    <xf numFmtId="49" fontId="53" fillId="0" borderId="14" xfId="0" applyNumberFormat="1" applyFont="1" applyFill="1" applyBorder="1" applyAlignment="1">
      <alignment horizontal="center"/>
    </xf>
    <xf numFmtId="49" fontId="54" fillId="0" borderId="1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49" fontId="6" fillId="0" borderId="0" xfId="0" applyNumberFormat="1" applyFont="1" applyAlignment="1">
      <alignment horizontal="left"/>
    </xf>
    <xf numFmtId="49" fontId="0" fillId="0" borderId="0" xfId="0" applyNumberFormat="1" applyBorder="1" applyAlignment="1">
      <alignment/>
    </xf>
    <xf numFmtId="49" fontId="0" fillId="33" borderId="0" xfId="0" applyNumberFormat="1" applyFill="1" applyBorder="1" applyAlignment="1">
      <alignment/>
    </xf>
    <xf numFmtId="49" fontId="7" fillId="0" borderId="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29">
      <selection activeCell="C61" sqref="C61"/>
    </sheetView>
  </sheetViews>
  <sheetFormatPr defaultColWidth="8.75390625" defaultRowHeight="12.75"/>
  <cols>
    <col min="1" max="1" width="26.00390625" style="25" bestFit="1" customWidth="1"/>
    <col min="2" max="2" width="27.125" style="25" bestFit="1" customWidth="1"/>
    <col min="3" max="3" width="10.625" style="25" bestFit="1" customWidth="1"/>
    <col min="4" max="4" width="8.375" style="25" bestFit="1" customWidth="1"/>
    <col min="5" max="5" width="22.75390625" style="25" bestFit="1" customWidth="1"/>
    <col min="6" max="6" width="34.625" style="25" bestFit="1" customWidth="1"/>
    <col min="7" max="9" width="5.625" style="25" bestFit="1" customWidth="1"/>
    <col min="10" max="10" width="4.625" style="25" bestFit="1" customWidth="1"/>
    <col min="11" max="11" width="11.125" style="25" customWidth="1"/>
    <col min="12" max="12" width="8.625" style="25" bestFit="1" customWidth="1"/>
    <col min="13" max="13" width="27.75390625" style="25" bestFit="1" customWidth="1"/>
  </cols>
  <sheetData>
    <row r="1" spans="1:13" s="1" customFormat="1" ht="15" customHeight="1">
      <c r="A1" s="89" t="s">
        <v>324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s="1" customFormat="1" ht="76.5" customHeight="1" thickBo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2" customFormat="1" ht="12.75" customHeight="1">
      <c r="A3" s="95" t="s">
        <v>0</v>
      </c>
      <c r="B3" s="97" t="s">
        <v>327</v>
      </c>
      <c r="C3" s="99" t="s">
        <v>328</v>
      </c>
      <c r="D3" s="101" t="s">
        <v>9</v>
      </c>
      <c r="E3" s="101" t="s">
        <v>7</v>
      </c>
      <c r="F3" s="101" t="s">
        <v>329</v>
      </c>
      <c r="G3" s="101" t="s">
        <v>3</v>
      </c>
      <c r="H3" s="101"/>
      <c r="I3" s="101"/>
      <c r="J3" s="101"/>
      <c r="K3" s="101" t="s">
        <v>347</v>
      </c>
      <c r="L3" s="101" t="s">
        <v>6</v>
      </c>
      <c r="M3" s="102" t="s">
        <v>5</v>
      </c>
    </row>
    <row r="4" spans="1:13" s="2" customFormat="1" ht="21" customHeight="1" thickBot="1">
      <c r="A4" s="96"/>
      <c r="B4" s="98"/>
      <c r="C4" s="100"/>
      <c r="D4" s="98"/>
      <c r="E4" s="98"/>
      <c r="F4" s="98"/>
      <c r="G4" s="3">
        <v>1</v>
      </c>
      <c r="H4" s="3">
        <v>2</v>
      </c>
      <c r="I4" s="3">
        <v>3</v>
      </c>
      <c r="J4" s="3" t="s">
        <v>8</v>
      </c>
      <c r="K4" s="98"/>
      <c r="L4" s="98"/>
      <c r="M4" s="103"/>
    </row>
    <row r="5" spans="1:12" ht="15.75">
      <c r="A5" s="104" t="s">
        <v>286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3" ht="12.75">
      <c r="A6" s="27" t="s">
        <v>325</v>
      </c>
      <c r="B6" s="27" t="s">
        <v>288</v>
      </c>
      <c r="C6" s="27" t="s">
        <v>289</v>
      </c>
      <c r="D6" s="27" t="str">
        <f>"1,4166"</f>
        <v>1,4166</v>
      </c>
      <c r="E6" s="27" t="s">
        <v>244</v>
      </c>
      <c r="F6" s="27" t="s">
        <v>15</v>
      </c>
      <c r="G6" s="40" t="s">
        <v>65</v>
      </c>
      <c r="H6" s="28"/>
      <c r="I6" s="28"/>
      <c r="J6" s="28"/>
      <c r="K6" s="27" t="s">
        <v>65</v>
      </c>
      <c r="L6" s="27" t="str">
        <f>"177,0750"</f>
        <v>177,0750</v>
      </c>
      <c r="M6" s="27" t="s">
        <v>342</v>
      </c>
    </row>
    <row r="8" spans="1:12" ht="15.75">
      <c r="A8" s="105" t="s">
        <v>10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3" ht="12.75">
      <c r="A9" s="27" t="s">
        <v>326</v>
      </c>
      <c r="B9" s="27" t="s">
        <v>197</v>
      </c>
      <c r="C9" s="27" t="s">
        <v>198</v>
      </c>
      <c r="D9" s="27" t="str">
        <f>"1,2905"</f>
        <v>1,2905</v>
      </c>
      <c r="E9" s="27" t="s">
        <v>36</v>
      </c>
      <c r="F9" s="27" t="s">
        <v>341</v>
      </c>
      <c r="G9" s="40" t="s">
        <v>38</v>
      </c>
      <c r="H9" s="40" t="s">
        <v>23</v>
      </c>
      <c r="I9" s="40" t="s">
        <v>24</v>
      </c>
      <c r="J9" s="28"/>
      <c r="K9" s="27" t="s">
        <v>24</v>
      </c>
      <c r="L9" s="27" t="str">
        <f>"103,2400"</f>
        <v>103,2400</v>
      </c>
      <c r="M9" s="27" t="s">
        <v>343</v>
      </c>
    </row>
    <row r="11" spans="1:12" ht="15.75">
      <c r="A11" s="105" t="s">
        <v>39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3" ht="12.75">
      <c r="A12" s="27" t="s">
        <v>330</v>
      </c>
      <c r="B12" s="27" t="s">
        <v>211</v>
      </c>
      <c r="C12" s="27" t="s">
        <v>212</v>
      </c>
      <c r="D12" s="27" t="str">
        <f>"1,0676"</f>
        <v>1,0676</v>
      </c>
      <c r="E12" s="27" t="s">
        <v>14</v>
      </c>
      <c r="F12" s="27" t="s">
        <v>341</v>
      </c>
      <c r="G12" s="40" t="s">
        <v>43</v>
      </c>
      <c r="H12" s="40" t="s">
        <v>68</v>
      </c>
      <c r="I12" s="40" t="s">
        <v>63</v>
      </c>
      <c r="J12" s="28"/>
      <c r="K12" s="27" t="s">
        <v>63</v>
      </c>
      <c r="L12" s="27" t="str">
        <f>"117,4360"</f>
        <v>117,4360</v>
      </c>
      <c r="M12" s="27" t="s">
        <v>343</v>
      </c>
    </row>
    <row r="14" spans="1:12" ht="15.75">
      <c r="A14" s="105" t="s">
        <v>60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</row>
    <row r="15" spans="1:13" ht="12.75">
      <c r="A15" s="27" t="s">
        <v>303</v>
      </c>
      <c r="B15" s="27" t="s">
        <v>304</v>
      </c>
      <c r="C15" s="27" t="s">
        <v>305</v>
      </c>
      <c r="D15" s="27" t="str">
        <f>"0,9514"</f>
        <v>0,9514</v>
      </c>
      <c r="E15" s="27" t="s">
        <v>244</v>
      </c>
      <c r="F15" s="27" t="s">
        <v>341</v>
      </c>
      <c r="G15" s="40" t="s">
        <v>237</v>
      </c>
      <c r="H15" s="40" t="s">
        <v>262</v>
      </c>
      <c r="I15" s="40" t="s">
        <v>247</v>
      </c>
      <c r="J15" s="46"/>
      <c r="K15" s="27" t="s">
        <v>247</v>
      </c>
      <c r="L15" s="27" t="str">
        <f>"218,8220"</f>
        <v>218,8220</v>
      </c>
      <c r="M15" s="27" t="s">
        <v>91</v>
      </c>
    </row>
    <row r="17" spans="1:12" ht="15.75">
      <c r="A17" s="105" t="s">
        <v>39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1:13" ht="12.75">
      <c r="A18" s="29" t="s">
        <v>331</v>
      </c>
      <c r="B18" s="29" t="s">
        <v>307</v>
      </c>
      <c r="C18" s="29" t="s">
        <v>218</v>
      </c>
      <c r="D18" s="29" t="str">
        <f>"0,7710"</f>
        <v>0,7710</v>
      </c>
      <c r="E18" s="29" t="s">
        <v>244</v>
      </c>
      <c r="F18" s="29" t="s">
        <v>15</v>
      </c>
      <c r="G18" s="41" t="s">
        <v>227</v>
      </c>
      <c r="H18" s="41" t="s">
        <v>237</v>
      </c>
      <c r="I18" s="44" t="s">
        <v>262</v>
      </c>
      <c r="J18" s="30"/>
      <c r="K18" s="29" t="s">
        <v>237</v>
      </c>
      <c r="L18" s="29" t="str">
        <f>"161,9100"</f>
        <v>161,9100</v>
      </c>
      <c r="M18" s="29" t="s">
        <v>308</v>
      </c>
    </row>
    <row r="19" spans="1:13" ht="12.75">
      <c r="A19" s="33" t="s">
        <v>332</v>
      </c>
      <c r="B19" s="33" t="s">
        <v>217</v>
      </c>
      <c r="C19" s="33" t="s">
        <v>218</v>
      </c>
      <c r="D19" s="33" t="str">
        <f>"0,7710"</f>
        <v>0,7710</v>
      </c>
      <c r="E19" s="33" t="s">
        <v>36</v>
      </c>
      <c r="F19" s="33" t="s">
        <v>15</v>
      </c>
      <c r="G19" s="42" t="s">
        <v>64</v>
      </c>
      <c r="H19" s="42" t="s">
        <v>80</v>
      </c>
      <c r="I19" s="42" t="s">
        <v>117</v>
      </c>
      <c r="J19" s="34"/>
      <c r="K19" s="33" t="s">
        <v>117</v>
      </c>
      <c r="L19" s="33" t="str">
        <f>"115,6500"</f>
        <v>115,6500</v>
      </c>
      <c r="M19" s="33" t="s">
        <v>343</v>
      </c>
    </row>
    <row r="20" spans="1:13" ht="12.75">
      <c r="A20" s="33" t="s">
        <v>333</v>
      </c>
      <c r="B20" s="33" t="s">
        <v>50</v>
      </c>
      <c r="C20" s="33" t="s">
        <v>51</v>
      </c>
      <c r="D20" s="33" t="str">
        <f>"0,7823"</f>
        <v>0,7823</v>
      </c>
      <c r="E20" s="33" t="s">
        <v>52</v>
      </c>
      <c r="F20" s="33" t="s">
        <v>15</v>
      </c>
      <c r="G20" s="42" t="s">
        <v>220</v>
      </c>
      <c r="H20" s="34"/>
      <c r="I20" s="34"/>
      <c r="J20" s="34"/>
      <c r="K20" s="33" t="s">
        <v>220</v>
      </c>
      <c r="L20" s="33" t="str">
        <f>"140,8140"</f>
        <v>140,8140</v>
      </c>
      <c r="M20" s="33" t="s">
        <v>344</v>
      </c>
    </row>
    <row r="21" spans="1:13" ht="12.75">
      <c r="A21" s="31" t="s">
        <v>334</v>
      </c>
      <c r="B21" s="31" t="s">
        <v>310</v>
      </c>
      <c r="C21" s="31" t="s">
        <v>311</v>
      </c>
      <c r="D21" s="31" t="str">
        <f>"0,8089"</f>
        <v>0,8089</v>
      </c>
      <c r="E21" s="31" t="s">
        <v>57</v>
      </c>
      <c r="F21" s="31" t="s">
        <v>15</v>
      </c>
      <c r="G21" s="43" t="s">
        <v>144</v>
      </c>
      <c r="H21" s="43" t="s">
        <v>123</v>
      </c>
      <c r="I21" s="43" t="s">
        <v>219</v>
      </c>
      <c r="J21" s="32"/>
      <c r="K21" s="31" t="s">
        <v>219</v>
      </c>
      <c r="L21" s="31" t="str">
        <f>"141,5575"</f>
        <v>141,5575</v>
      </c>
      <c r="M21" s="31" t="s">
        <v>345</v>
      </c>
    </row>
    <row r="23" spans="1:12" ht="15.75">
      <c r="A23" s="105" t="s">
        <v>60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3" ht="12.75">
      <c r="A24" s="27" t="s">
        <v>84</v>
      </c>
      <c r="B24" s="27" t="s">
        <v>85</v>
      </c>
      <c r="C24" s="27" t="s">
        <v>86</v>
      </c>
      <c r="D24" s="27" t="str">
        <f>"0,7656"</f>
        <v>0,7656</v>
      </c>
      <c r="E24" s="27" t="s">
        <v>14</v>
      </c>
      <c r="F24" s="27" t="s">
        <v>15</v>
      </c>
      <c r="G24" s="45" t="s">
        <v>79</v>
      </c>
      <c r="H24" s="40" t="s">
        <v>99</v>
      </c>
      <c r="I24" s="40" t="s">
        <v>122</v>
      </c>
      <c r="J24" s="28"/>
      <c r="K24" s="27" t="s">
        <v>122</v>
      </c>
      <c r="L24" s="27" t="str">
        <f>"122,4960"</f>
        <v>122,4960</v>
      </c>
      <c r="M24" s="27" t="s">
        <v>343</v>
      </c>
    </row>
    <row r="26" spans="1:12" ht="15.75">
      <c r="A26" s="105" t="s">
        <v>95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1:13" ht="12.75">
      <c r="A27" s="29" t="s">
        <v>335</v>
      </c>
      <c r="B27" s="29" t="s">
        <v>235</v>
      </c>
      <c r="C27" s="29" t="s">
        <v>236</v>
      </c>
      <c r="D27" s="29" t="str">
        <f>"0,6860"</f>
        <v>0,6860</v>
      </c>
      <c r="E27" s="29" t="s">
        <v>14</v>
      </c>
      <c r="F27" s="29" t="s">
        <v>15</v>
      </c>
      <c r="G27" s="41" t="s">
        <v>227</v>
      </c>
      <c r="H27" s="30"/>
      <c r="I27" s="30"/>
      <c r="J27" s="30"/>
      <c r="K27" s="29" t="s">
        <v>227</v>
      </c>
      <c r="L27" s="29" t="str">
        <f>"137,2000"</f>
        <v>137,2000</v>
      </c>
      <c r="M27" s="29" t="s">
        <v>343</v>
      </c>
    </row>
    <row r="28" spans="1:13" ht="12.75">
      <c r="A28" s="31" t="s">
        <v>336</v>
      </c>
      <c r="B28" s="31" t="s">
        <v>250</v>
      </c>
      <c r="C28" s="31" t="s">
        <v>251</v>
      </c>
      <c r="D28" s="31" t="str">
        <f>"0,6849"</f>
        <v>0,6849</v>
      </c>
      <c r="E28" s="31" t="s">
        <v>14</v>
      </c>
      <c r="F28" s="31" t="s">
        <v>15</v>
      </c>
      <c r="G28" s="43" t="s">
        <v>123</v>
      </c>
      <c r="H28" s="32"/>
      <c r="I28" s="32"/>
      <c r="J28" s="32"/>
      <c r="K28" s="31" t="s">
        <v>123</v>
      </c>
      <c r="L28" s="31" t="str">
        <f>"113,5735"</f>
        <v>113,5735</v>
      </c>
      <c r="M28" s="31" t="s">
        <v>343</v>
      </c>
    </row>
    <row r="30" spans="1:12" ht="15.75">
      <c r="A30" s="105" t="s">
        <v>130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</row>
    <row r="31" spans="1:13" ht="12.75">
      <c r="A31" s="29" t="s">
        <v>337</v>
      </c>
      <c r="B31" s="29" t="s">
        <v>313</v>
      </c>
      <c r="C31" s="29" t="s">
        <v>314</v>
      </c>
      <c r="D31" s="29" t="str">
        <f>"0,6540"</f>
        <v>0,6540</v>
      </c>
      <c r="E31" s="29" t="s">
        <v>36</v>
      </c>
      <c r="F31" s="29" t="s">
        <v>15</v>
      </c>
      <c r="G31" s="41" t="s">
        <v>261</v>
      </c>
      <c r="H31" s="41" t="s">
        <v>247</v>
      </c>
      <c r="I31" s="41" t="s">
        <v>315</v>
      </c>
      <c r="J31" s="30"/>
      <c r="K31" s="29" t="s">
        <v>315</v>
      </c>
      <c r="L31" s="29" t="str">
        <f>"160,2300"</f>
        <v>160,2300</v>
      </c>
      <c r="M31" s="29" t="s">
        <v>346</v>
      </c>
    </row>
    <row r="32" spans="1:13" ht="12.75">
      <c r="A32" s="31" t="s">
        <v>338</v>
      </c>
      <c r="B32" s="31" t="s">
        <v>151</v>
      </c>
      <c r="C32" s="31" t="s">
        <v>152</v>
      </c>
      <c r="D32" s="31" t="str">
        <f>"0,6440"</f>
        <v>0,6440</v>
      </c>
      <c r="E32" s="31" t="s">
        <v>14</v>
      </c>
      <c r="F32" s="31" t="s">
        <v>15</v>
      </c>
      <c r="G32" s="43" t="s">
        <v>226</v>
      </c>
      <c r="H32" s="32"/>
      <c r="I32" s="32"/>
      <c r="J32" s="32"/>
      <c r="K32" s="31" t="s">
        <v>226</v>
      </c>
      <c r="L32" s="31" t="str">
        <f>"152,9500"</f>
        <v>152,9500</v>
      </c>
      <c r="M32" s="31" t="s">
        <v>343</v>
      </c>
    </row>
    <row r="34" spans="1:12" ht="15.75">
      <c r="A34" s="105" t="s">
        <v>153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</row>
    <row r="35" spans="1:13" ht="12.75">
      <c r="A35" s="27" t="s">
        <v>339</v>
      </c>
      <c r="B35" s="27" t="s">
        <v>316</v>
      </c>
      <c r="C35" s="27" t="s">
        <v>317</v>
      </c>
      <c r="D35" s="27" t="str">
        <f>"0,6254"</f>
        <v>0,6254</v>
      </c>
      <c r="E35" s="27" t="s">
        <v>36</v>
      </c>
      <c r="F35" s="27" t="s">
        <v>341</v>
      </c>
      <c r="G35" s="45" t="s">
        <v>117</v>
      </c>
      <c r="H35" s="40" t="s">
        <v>220</v>
      </c>
      <c r="I35" s="40" t="s">
        <v>252</v>
      </c>
      <c r="J35" s="28"/>
      <c r="K35" s="27" t="s">
        <v>252</v>
      </c>
      <c r="L35" s="27" t="str">
        <f>"121,9530"</f>
        <v>121,9530</v>
      </c>
      <c r="M35" s="27" t="s">
        <v>91</v>
      </c>
    </row>
    <row r="37" spans="1:12" ht="15.75">
      <c r="A37" s="105" t="s">
        <v>167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</row>
    <row r="38" spans="1:13" ht="12.75">
      <c r="A38" s="27" t="s">
        <v>340</v>
      </c>
      <c r="B38" s="27" t="s">
        <v>173</v>
      </c>
      <c r="C38" s="27" t="s">
        <v>174</v>
      </c>
      <c r="D38" s="27" t="str">
        <f>"0,5887"</f>
        <v>0,5887</v>
      </c>
      <c r="E38" s="27" t="s">
        <v>175</v>
      </c>
      <c r="F38" s="27" t="s">
        <v>15</v>
      </c>
      <c r="G38" s="40" t="s">
        <v>263</v>
      </c>
      <c r="H38" s="28"/>
      <c r="I38" s="28"/>
      <c r="J38" s="28"/>
      <c r="K38" s="27" t="s">
        <v>263</v>
      </c>
      <c r="L38" s="27" t="str">
        <f>"153,0620"</f>
        <v>153,0620</v>
      </c>
      <c r="M38" s="27" t="s">
        <v>91</v>
      </c>
    </row>
    <row r="39" spans="1:13" ht="12.75">
      <c r="A39" s="124"/>
      <c r="B39" s="124"/>
      <c r="C39" s="124"/>
      <c r="D39" s="124"/>
      <c r="E39" s="124"/>
      <c r="F39" s="124"/>
      <c r="G39" s="125"/>
      <c r="H39" s="126"/>
      <c r="I39" s="126"/>
      <c r="J39" s="126"/>
      <c r="K39" s="124"/>
      <c r="L39" s="124"/>
      <c r="M39" s="124"/>
    </row>
    <row r="41" spans="1:2" ht="18">
      <c r="A41" s="26" t="s">
        <v>179</v>
      </c>
      <c r="B41" s="26"/>
    </row>
    <row r="42" spans="1:2" ht="15.75">
      <c r="A42" s="35" t="s">
        <v>421</v>
      </c>
      <c r="B42" s="35"/>
    </row>
    <row r="43" spans="1:5" ht="13.5">
      <c r="A43" s="38" t="s">
        <v>181</v>
      </c>
      <c r="B43" s="38" t="s">
        <v>182</v>
      </c>
      <c r="C43" s="38" t="s">
        <v>183</v>
      </c>
      <c r="D43" s="38" t="s">
        <v>184</v>
      </c>
      <c r="E43" s="38" t="s">
        <v>185</v>
      </c>
    </row>
    <row r="44" spans="1:5" ht="12.75">
      <c r="A44" s="36" t="s">
        <v>306</v>
      </c>
      <c r="B44" s="25" t="s">
        <v>186</v>
      </c>
      <c r="C44" s="25" t="s">
        <v>188</v>
      </c>
      <c r="D44" s="25" t="s">
        <v>237</v>
      </c>
      <c r="E44" s="39" t="s">
        <v>318</v>
      </c>
    </row>
    <row r="45" spans="1:5" ht="12.75">
      <c r="A45" s="36" t="s">
        <v>234</v>
      </c>
      <c r="B45" s="25" t="s">
        <v>186</v>
      </c>
      <c r="C45" s="25" t="s">
        <v>187</v>
      </c>
      <c r="D45" s="25" t="s">
        <v>227</v>
      </c>
      <c r="E45" s="39" t="s">
        <v>319</v>
      </c>
    </row>
    <row r="46" spans="1:5" ht="12.75">
      <c r="A46" s="36" t="s">
        <v>216</v>
      </c>
      <c r="B46" s="25" t="s">
        <v>186</v>
      </c>
      <c r="C46" s="25" t="s">
        <v>188</v>
      </c>
      <c r="D46" s="25" t="s">
        <v>117</v>
      </c>
      <c r="E46" s="39" t="s">
        <v>320</v>
      </c>
    </row>
    <row r="48" spans="1:2" ht="15.75">
      <c r="A48" s="35" t="s">
        <v>180</v>
      </c>
      <c r="B48" s="37"/>
    </row>
    <row r="49" spans="1:5" ht="13.5">
      <c r="A49" s="38" t="s">
        <v>181</v>
      </c>
      <c r="B49" s="38" t="s">
        <v>182</v>
      </c>
      <c r="C49" s="38" t="s">
        <v>183</v>
      </c>
      <c r="D49" s="38" t="s">
        <v>184</v>
      </c>
      <c r="E49" s="38" t="s">
        <v>185</v>
      </c>
    </row>
    <row r="50" spans="1:5" ht="12.75">
      <c r="A50" s="36" t="s">
        <v>312</v>
      </c>
      <c r="B50" s="25" t="s">
        <v>192</v>
      </c>
      <c r="C50" s="25" t="s">
        <v>191</v>
      </c>
      <c r="D50" s="25" t="s">
        <v>315</v>
      </c>
      <c r="E50" s="39" t="s">
        <v>321</v>
      </c>
    </row>
    <row r="51" spans="1:5" ht="12.75">
      <c r="A51" s="36" t="s">
        <v>172</v>
      </c>
      <c r="B51" s="25" t="s">
        <v>192</v>
      </c>
      <c r="C51" s="25" t="s">
        <v>190</v>
      </c>
      <c r="D51" s="25" t="s">
        <v>263</v>
      </c>
      <c r="E51" s="39" t="s">
        <v>322</v>
      </c>
    </row>
    <row r="52" spans="1:5" ht="12.75">
      <c r="A52" s="36" t="s">
        <v>309</v>
      </c>
      <c r="B52" s="25" t="s">
        <v>192</v>
      </c>
      <c r="C52" s="25" t="s">
        <v>188</v>
      </c>
      <c r="D52" s="25" t="s">
        <v>219</v>
      </c>
      <c r="E52" s="39" t="s">
        <v>323</v>
      </c>
    </row>
  </sheetData>
  <sheetProtection/>
  <mergeCells count="21">
    <mergeCell ref="A34:L34"/>
    <mergeCell ref="A5:L5"/>
    <mergeCell ref="A8:L8"/>
    <mergeCell ref="A11:L11"/>
    <mergeCell ref="L3:L4"/>
    <mergeCell ref="A30:L30"/>
    <mergeCell ref="A37:L37"/>
    <mergeCell ref="A14:L14"/>
    <mergeCell ref="A17:L17"/>
    <mergeCell ref="A23:L23"/>
    <mergeCell ref="A26:L26"/>
    <mergeCell ref="A1:M2"/>
    <mergeCell ref="A3:A4"/>
    <mergeCell ref="B3:B4"/>
    <mergeCell ref="C3:C4"/>
    <mergeCell ref="D3:D4"/>
    <mergeCell ref="E3:E4"/>
    <mergeCell ref="F3:F4"/>
    <mergeCell ref="G3:J3"/>
    <mergeCell ref="M3:M4"/>
    <mergeCell ref="K3:K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C39" sqref="C39"/>
    </sheetView>
  </sheetViews>
  <sheetFormatPr defaultColWidth="8.75390625" defaultRowHeight="12.75"/>
  <cols>
    <col min="1" max="1" width="20.25390625" style="25" customWidth="1"/>
    <col min="2" max="2" width="27.125" style="25" bestFit="1" customWidth="1"/>
    <col min="3" max="3" width="10.625" style="25" bestFit="1" customWidth="1"/>
    <col min="4" max="4" width="8.375" style="25" bestFit="1" customWidth="1"/>
    <col min="5" max="5" width="21.375" style="25" customWidth="1"/>
    <col min="6" max="6" width="34.625" style="25" bestFit="1" customWidth="1"/>
    <col min="7" max="9" width="5.625" style="25" bestFit="1" customWidth="1"/>
    <col min="10" max="10" width="4.625" style="25" bestFit="1" customWidth="1"/>
    <col min="11" max="13" width="5.625" style="25" bestFit="1" customWidth="1"/>
    <col min="14" max="14" width="4.625" style="25" bestFit="1" customWidth="1"/>
    <col min="15" max="17" width="5.625" style="25" bestFit="1" customWidth="1"/>
    <col min="18" max="18" width="4.625" style="25" bestFit="1" customWidth="1"/>
    <col min="19" max="19" width="7.875" style="25" bestFit="1" customWidth="1"/>
    <col min="20" max="20" width="8.625" style="25" bestFit="1" customWidth="1"/>
    <col min="21" max="21" width="17.00390625" style="25" bestFit="1" customWidth="1"/>
  </cols>
  <sheetData>
    <row r="1" spans="1:21" s="1" customFormat="1" ht="15" customHeight="1">
      <c r="A1" s="89" t="s">
        <v>420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</row>
    <row r="2" spans="1:21" s="1" customFormat="1" ht="85.5" customHeight="1" thickBo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4"/>
    </row>
    <row r="3" spans="1:21" s="2" customFormat="1" ht="12.75" customHeight="1">
      <c r="A3" s="95" t="s">
        <v>0</v>
      </c>
      <c r="B3" s="97" t="s">
        <v>327</v>
      </c>
      <c r="C3" s="99" t="s">
        <v>328</v>
      </c>
      <c r="D3" s="101" t="s">
        <v>9</v>
      </c>
      <c r="E3" s="101" t="s">
        <v>7</v>
      </c>
      <c r="F3" s="101" t="s">
        <v>329</v>
      </c>
      <c r="G3" s="101" t="s">
        <v>1</v>
      </c>
      <c r="H3" s="101"/>
      <c r="I3" s="101"/>
      <c r="J3" s="101"/>
      <c r="K3" s="101" t="s">
        <v>2</v>
      </c>
      <c r="L3" s="101"/>
      <c r="M3" s="101"/>
      <c r="N3" s="101"/>
      <c r="O3" s="101" t="s">
        <v>3</v>
      </c>
      <c r="P3" s="101"/>
      <c r="Q3" s="101"/>
      <c r="R3" s="101"/>
      <c r="S3" s="101" t="s">
        <v>4</v>
      </c>
      <c r="T3" s="101" t="s">
        <v>6</v>
      </c>
      <c r="U3" s="102" t="s">
        <v>5</v>
      </c>
    </row>
    <row r="4" spans="1:21" s="2" customFormat="1" ht="21" customHeight="1" thickBot="1">
      <c r="A4" s="96"/>
      <c r="B4" s="98"/>
      <c r="C4" s="100"/>
      <c r="D4" s="98"/>
      <c r="E4" s="98"/>
      <c r="F4" s="98"/>
      <c r="G4" s="3">
        <v>1</v>
      </c>
      <c r="H4" s="3">
        <v>2</v>
      </c>
      <c r="I4" s="3">
        <v>3</v>
      </c>
      <c r="J4" s="3" t="s">
        <v>8</v>
      </c>
      <c r="K4" s="3">
        <v>1</v>
      </c>
      <c r="L4" s="3">
        <v>2</v>
      </c>
      <c r="M4" s="3">
        <v>3</v>
      </c>
      <c r="N4" s="3" t="s">
        <v>8</v>
      </c>
      <c r="O4" s="3">
        <v>1</v>
      </c>
      <c r="P4" s="3">
        <v>2</v>
      </c>
      <c r="Q4" s="3">
        <v>3</v>
      </c>
      <c r="R4" s="3" t="s">
        <v>8</v>
      </c>
      <c r="S4" s="98"/>
      <c r="T4" s="98"/>
      <c r="U4" s="103"/>
    </row>
    <row r="5" spans="1:20" ht="15.75">
      <c r="A5" s="104" t="s">
        <v>286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</row>
    <row r="6" spans="1:21" ht="12.75">
      <c r="A6" s="27" t="s">
        <v>287</v>
      </c>
      <c r="B6" s="27" t="s">
        <v>288</v>
      </c>
      <c r="C6" s="27" t="s">
        <v>289</v>
      </c>
      <c r="D6" s="27" t="str">
        <f>"1,4166"</f>
        <v>1,4166</v>
      </c>
      <c r="E6" s="27" t="s">
        <v>244</v>
      </c>
      <c r="F6" s="27" t="s">
        <v>15</v>
      </c>
      <c r="G6" s="54" t="s">
        <v>68</v>
      </c>
      <c r="H6" s="54" t="s">
        <v>69</v>
      </c>
      <c r="I6" s="55" t="s">
        <v>64</v>
      </c>
      <c r="J6" s="56"/>
      <c r="K6" s="54" t="s">
        <v>204</v>
      </c>
      <c r="L6" s="55" t="s">
        <v>30</v>
      </c>
      <c r="M6" s="55" t="s">
        <v>30</v>
      </c>
      <c r="N6" s="56"/>
      <c r="O6" s="54" t="s">
        <v>63</v>
      </c>
      <c r="P6" s="54" t="s">
        <v>64</v>
      </c>
      <c r="Q6" s="54" t="s">
        <v>65</v>
      </c>
      <c r="R6" s="56"/>
      <c r="S6" s="57">
        <v>292.5</v>
      </c>
      <c r="T6" s="57" t="str">
        <f>"414,3555"</f>
        <v>414,3555</v>
      </c>
      <c r="U6" s="27" t="s">
        <v>342</v>
      </c>
    </row>
    <row r="8" spans="1:20" ht="15.75">
      <c r="A8" s="105" t="s">
        <v>39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</row>
    <row r="9" spans="1:21" ht="12.75">
      <c r="A9" s="27" t="s">
        <v>290</v>
      </c>
      <c r="B9" s="27" t="s">
        <v>291</v>
      </c>
      <c r="C9" s="27" t="s">
        <v>292</v>
      </c>
      <c r="D9" s="27" t="str">
        <f>"1,0283"</f>
        <v>1,0283</v>
      </c>
      <c r="E9" s="27" t="s">
        <v>244</v>
      </c>
      <c r="F9" s="27" t="s">
        <v>15</v>
      </c>
      <c r="G9" s="54" t="s">
        <v>176</v>
      </c>
      <c r="H9" s="54" t="s">
        <v>227</v>
      </c>
      <c r="I9" s="55" t="s">
        <v>228</v>
      </c>
      <c r="J9" s="56"/>
      <c r="K9" s="54" t="s">
        <v>113</v>
      </c>
      <c r="L9" s="54" t="s">
        <v>58</v>
      </c>
      <c r="M9" s="54" t="s">
        <v>43</v>
      </c>
      <c r="N9" s="56"/>
      <c r="O9" s="54" t="s">
        <v>141</v>
      </c>
      <c r="P9" s="54" t="s">
        <v>220</v>
      </c>
      <c r="Q9" s="55" t="s">
        <v>226</v>
      </c>
      <c r="R9" s="56"/>
      <c r="S9" s="57" t="s">
        <v>301</v>
      </c>
      <c r="T9" s="57" t="str">
        <f>"488,4425"</f>
        <v>488,4425</v>
      </c>
      <c r="U9" s="27" t="s">
        <v>342</v>
      </c>
    </row>
    <row r="10" spans="7:19" ht="12.75"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20" ht="15.75">
      <c r="A11" s="105" t="s">
        <v>153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</row>
    <row r="12" spans="1:21" ht="12.75">
      <c r="A12" s="27" t="s">
        <v>348</v>
      </c>
      <c r="B12" s="27" t="s">
        <v>293</v>
      </c>
      <c r="C12" s="27" t="s">
        <v>294</v>
      </c>
      <c r="D12" s="27" t="str">
        <f>"0,6244"</f>
        <v>0,6244</v>
      </c>
      <c r="E12" s="27" t="s">
        <v>36</v>
      </c>
      <c r="F12" s="27" t="s">
        <v>295</v>
      </c>
      <c r="G12" s="55" t="s">
        <v>122</v>
      </c>
      <c r="H12" s="54" t="s">
        <v>141</v>
      </c>
      <c r="I12" s="54" t="s">
        <v>220</v>
      </c>
      <c r="J12" s="56"/>
      <c r="K12" s="54" t="s">
        <v>69</v>
      </c>
      <c r="L12" s="55" t="s">
        <v>296</v>
      </c>
      <c r="M12" s="54" t="s">
        <v>296</v>
      </c>
      <c r="N12" s="56"/>
      <c r="O12" s="54" t="s">
        <v>141</v>
      </c>
      <c r="P12" s="54" t="s">
        <v>176</v>
      </c>
      <c r="Q12" s="54" t="s">
        <v>227</v>
      </c>
      <c r="R12" s="56"/>
      <c r="S12" s="57">
        <v>502.5</v>
      </c>
      <c r="T12" s="57" t="str">
        <f>"313,7610"</f>
        <v>313,7610</v>
      </c>
      <c r="U12" s="27" t="s">
        <v>91</v>
      </c>
    </row>
    <row r="14" spans="1:20" ht="15.75">
      <c r="A14" s="105" t="s">
        <v>167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</row>
    <row r="15" spans="1:21" ht="12.75">
      <c r="A15" s="27" t="s">
        <v>297</v>
      </c>
      <c r="B15" s="27" t="s">
        <v>298</v>
      </c>
      <c r="C15" s="27" t="s">
        <v>299</v>
      </c>
      <c r="D15" s="27" t="str">
        <f>"0,5926"</f>
        <v>0,5926</v>
      </c>
      <c r="E15" s="27" t="s">
        <v>175</v>
      </c>
      <c r="F15" s="27" t="s">
        <v>15</v>
      </c>
      <c r="G15" s="54" t="s">
        <v>219</v>
      </c>
      <c r="H15" s="54" t="s">
        <v>226</v>
      </c>
      <c r="I15" s="54" t="s">
        <v>227</v>
      </c>
      <c r="J15" s="56"/>
      <c r="K15" s="54" t="s">
        <v>65</v>
      </c>
      <c r="L15" s="54" t="s">
        <v>79</v>
      </c>
      <c r="M15" s="54" t="s">
        <v>80</v>
      </c>
      <c r="N15" s="56"/>
      <c r="O15" s="54" t="s">
        <v>219</v>
      </c>
      <c r="P15" s="54" t="s">
        <v>227</v>
      </c>
      <c r="Q15" s="54" t="s">
        <v>262</v>
      </c>
      <c r="R15" s="56"/>
      <c r="S15" s="57" t="s">
        <v>302</v>
      </c>
      <c r="T15" s="57" t="str">
        <f>"330,5375"</f>
        <v>330,5375</v>
      </c>
      <c r="U15" s="27" t="s">
        <v>300</v>
      </c>
    </row>
    <row r="16" spans="15:17" ht="12.75">
      <c r="O16" s="47"/>
      <c r="P16" s="47"/>
      <c r="Q16" s="47"/>
    </row>
  </sheetData>
  <sheetProtection/>
  <mergeCells count="17">
    <mergeCell ref="A14:T14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6">
      <selection activeCell="I62" sqref="I62"/>
    </sheetView>
  </sheetViews>
  <sheetFormatPr defaultColWidth="8.75390625" defaultRowHeight="12.75"/>
  <cols>
    <col min="1" max="1" width="26.00390625" style="25" bestFit="1" customWidth="1"/>
    <col min="2" max="2" width="27.125" style="25" bestFit="1" customWidth="1"/>
    <col min="3" max="3" width="10.625" style="25" bestFit="1" customWidth="1"/>
    <col min="4" max="4" width="8.375" style="25" bestFit="1" customWidth="1"/>
    <col min="5" max="5" width="22.75390625" style="25" bestFit="1" customWidth="1"/>
    <col min="6" max="6" width="34.625" style="25" bestFit="1" customWidth="1"/>
    <col min="7" max="9" width="5.625" style="25" bestFit="1" customWidth="1"/>
    <col min="10" max="10" width="4.625" style="25" bestFit="1" customWidth="1"/>
    <col min="11" max="13" width="5.625" style="25" bestFit="1" customWidth="1"/>
    <col min="14" max="14" width="4.625" style="25" bestFit="1" customWidth="1"/>
    <col min="15" max="17" width="5.625" style="25" bestFit="1" customWidth="1"/>
    <col min="18" max="18" width="4.625" style="25" bestFit="1" customWidth="1"/>
    <col min="19" max="19" width="7.875" style="25" bestFit="1" customWidth="1"/>
    <col min="20" max="20" width="8.625" style="25" bestFit="1" customWidth="1"/>
    <col min="21" max="21" width="27.75390625" style="25" bestFit="1" customWidth="1"/>
  </cols>
  <sheetData>
    <row r="1" spans="1:21" s="1" customFormat="1" ht="15" customHeight="1">
      <c r="A1" s="89" t="s">
        <v>416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</row>
    <row r="2" spans="1:21" s="1" customFormat="1" ht="90" customHeight="1" thickBo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4"/>
    </row>
    <row r="3" spans="1:21" s="2" customFormat="1" ht="12.75" customHeight="1">
      <c r="A3" s="95" t="s">
        <v>0</v>
      </c>
      <c r="B3" s="97" t="s">
        <v>327</v>
      </c>
      <c r="C3" s="99" t="s">
        <v>328</v>
      </c>
      <c r="D3" s="101" t="s">
        <v>9</v>
      </c>
      <c r="E3" s="101" t="s">
        <v>7</v>
      </c>
      <c r="F3" s="101" t="s">
        <v>329</v>
      </c>
      <c r="G3" s="101" t="s">
        <v>1</v>
      </c>
      <c r="H3" s="101"/>
      <c r="I3" s="101"/>
      <c r="J3" s="101"/>
      <c r="K3" s="101" t="s">
        <v>2</v>
      </c>
      <c r="L3" s="101"/>
      <c r="M3" s="101"/>
      <c r="N3" s="101"/>
      <c r="O3" s="101" t="s">
        <v>3</v>
      </c>
      <c r="P3" s="101"/>
      <c r="Q3" s="101"/>
      <c r="R3" s="101"/>
      <c r="S3" s="101" t="s">
        <v>4</v>
      </c>
      <c r="T3" s="101" t="s">
        <v>6</v>
      </c>
      <c r="U3" s="102" t="s">
        <v>5</v>
      </c>
    </row>
    <row r="4" spans="1:21" s="2" customFormat="1" ht="21" customHeight="1" thickBot="1">
      <c r="A4" s="96"/>
      <c r="B4" s="98"/>
      <c r="C4" s="100"/>
      <c r="D4" s="98"/>
      <c r="E4" s="98"/>
      <c r="F4" s="98"/>
      <c r="G4" s="3">
        <v>1</v>
      </c>
      <c r="H4" s="3">
        <v>2</v>
      </c>
      <c r="I4" s="3">
        <v>3</v>
      </c>
      <c r="J4" s="3" t="s">
        <v>8</v>
      </c>
      <c r="K4" s="3">
        <v>1</v>
      </c>
      <c r="L4" s="3">
        <v>2</v>
      </c>
      <c r="M4" s="3">
        <v>3</v>
      </c>
      <c r="N4" s="3" t="s">
        <v>8</v>
      </c>
      <c r="O4" s="3">
        <v>1</v>
      </c>
      <c r="P4" s="3">
        <v>2</v>
      </c>
      <c r="Q4" s="3">
        <v>3</v>
      </c>
      <c r="R4" s="3" t="s">
        <v>8</v>
      </c>
      <c r="S4" s="98"/>
      <c r="T4" s="98"/>
      <c r="U4" s="103"/>
    </row>
    <row r="5" spans="1:20" ht="15.75">
      <c r="A5" s="104" t="s">
        <v>10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</row>
    <row r="6" spans="1:21" ht="12.75">
      <c r="A6" s="27" t="s">
        <v>196</v>
      </c>
      <c r="B6" s="27" t="s">
        <v>197</v>
      </c>
      <c r="C6" s="27" t="s">
        <v>198</v>
      </c>
      <c r="D6" s="27" t="str">
        <f>"1,2905"</f>
        <v>1,2905</v>
      </c>
      <c r="E6" s="27" t="s">
        <v>14</v>
      </c>
      <c r="F6" s="27" t="s">
        <v>15</v>
      </c>
      <c r="G6" s="54" t="s">
        <v>199</v>
      </c>
      <c r="H6" s="54" t="s">
        <v>29</v>
      </c>
      <c r="I6" s="54" t="s">
        <v>30</v>
      </c>
      <c r="J6" s="56"/>
      <c r="K6" s="55" t="s">
        <v>18</v>
      </c>
      <c r="L6" s="54" t="s">
        <v>200</v>
      </c>
      <c r="M6" s="55" t="s">
        <v>199</v>
      </c>
      <c r="N6" s="56"/>
      <c r="O6" s="54" t="s">
        <v>29</v>
      </c>
      <c r="P6" s="54" t="s">
        <v>31</v>
      </c>
      <c r="Q6" s="54" t="s">
        <v>37</v>
      </c>
      <c r="R6" s="56"/>
      <c r="S6" s="57" t="s">
        <v>144</v>
      </c>
      <c r="T6" s="57" t="str">
        <f>"200,0275"</f>
        <v>200,0275</v>
      </c>
      <c r="U6" s="27" t="s">
        <v>417</v>
      </c>
    </row>
    <row r="8" spans="1:20" ht="15.75">
      <c r="A8" s="105" t="s">
        <v>20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</row>
    <row r="9" spans="1:21" ht="12.75">
      <c r="A9" s="29" t="s">
        <v>349</v>
      </c>
      <c r="B9" s="29" t="s">
        <v>202</v>
      </c>
      <c r="C9" s="29" t="s">
        <v>203</v>
      </c>
      <c r="D9" s="29" t="str">
        <f>"1,1933"</f>
        <v>1,1933</v>
      </c>
      <c r="E9" s="29" t="s">
        <v>52</v>
      </c>
      <c r="F9" s="29" t="s">
        <v>15</v>
      </c>
      <c r="G9" s="58" t="s">
        <v>24</v>
      </c>
      <c r="H9" s="59" t="s">
        <v>58</v>
      </c>
      <c r="I9" s="59" t="s">
        <v>58</v>
      </c>
      <c r="J9" s="60"/>
      <c r="K9" s="58" t="s">
        <v>204</v>
      </c>
      <c r="L9" s="58" t="s">
        <v>30</v>
      </c>
      <c r="M9" s="59" t="s">
        <v>205</v>
      </c>
      <c r="N9" s="60"/>
      <c r="O9" s="58" t="s">
        <v>73</v>
      </c>
      <c r="P9" s="58" t="s">
        <v>58</v>
      </c>
      <c r="Q9" s="58" t="s">
        <v>43</v>
      </c>
      <c r="R9" s="60"/>
      <c r="S9" s="61" t="s">
        <v>247</v>
      </c>
      <c r="T9" s="61" t="str">
        <f>"274,4590"</f>
        <v>274,4590</v>
      </c>
      <c r="U9" s="29" t="s">
        <v>206</v>
      </c>
    </row>
    <row r="10" spans="1:21" ht="12.75">
      <c r="A10" s="31" t="s">
        <v>350</v>
      </c>
      <c r="B10" s="31" t="s">
        <v>208</v>
      </c>
      <c r="C10" s="31" t="s">
        <v>209</v>
      </c>
      <c r="D10" s="31" t="str">
        <f>"1,1985"</f>
        <v>1,1985</v>
      </c>
      <c r="E10" s="31" t="s">
        <v>36</v>
      </c>
      <c r="F10" s="31" t="s">
        <v>15</v>
      </c>
      <c r="G10" s="62" t="s">
        <v>31</v>
      </c>
      <c r="H10" s="62" t="s">
        <v>37</v>
      </c>
      <c r="I10" s="62" t="s">
        <v>104</v>
      </c>
      <c r="J10" s="63"/>
      <c r="K10" s="62" t="s">
        <v>200</v>
      </c>
      <c r="L10" s="64" t="s">
        <v>199</v>
      </c>
      <c r="M10" s="64" t="s">
        <v>199</v>
      </c>
      <c r="N10" s="63"/>
      <c r="O10" s="62" t="s">
        <v>37</v>
      </c>
      <c r="P10" s="62" t="s">
        <v>23</v>
      </c>
      <c r="Q10" s="62" t="s">
        <v>113</v>
      </c>
      <c r="R10" s="63"/>
      <c r="S10" s="65">
        <v>187.5</v>
      </c>
      <c r="T10" s="65" t="str">
        <f>"224,7188"</f>
        <v>224,7188</v>
      </c>
      <c r="U10" s="31" t="s">
        <v>359</v>
      </c>
    </row>
    <row r="12" spans="1:20" ht="15.75">
      <c r="A12" s="105" t="s">
        <v>39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</row>
    <row r="13" spans="1:21" ht="12.75">
      <c r="A13" s="29" t="s">
        <v>210</v>
      </c>
      <c r="B13" s="29" t="s">
        <v>211</v>
      </c>
      <c r="C13" s="29" t="s">
        <v>212</v>
      </c>
      <c r="D13" s="29" t="str">
        <f>"1,0676"</f>
        <v>1,0676</v>
      </c>
      <c r="E13" s="29" t="s">
        <v>14</v>
      </c>
      <c r="F13" s="29" t="s">
        <v>15</v>
      </c>
      <c r="G13" s="59" t="s">
        <v>23</v>
      </c>
      <c r="H13" s="59" t="s">
        <v>23</v>
      </c>
      <c r="I13" s="59" t="s">
        <v>23</v>
      </c>
      <c r="J13" s="60"/>
      <c r="K13" s="60"/>
      <c r="L13" s="60"/>
      <c r="M13" s="60"/>
      <c r="N13" s="60"/>
      <c r="O13" s="60"/>
      <c r="P13" s="60"/>
      <c r="Q13" s="60"/>
      <c r="R13" s="60"/>
      <c r="S13" s="66">
        <v>0</v>
      </c>
      <c r="T13" s="66" t="s">
        <v>358</v>
      </c>
      <c r="U13" s="29" t="s">
        <v>417</v>
      </c>
    </row>
    <row r="14" spans="1:21" ht="12.75">
      <c r="A14" s="31" t="s">
        <v>351</v>
      </c>
      <c r="B14" s="31" t="s">
        <v>214</v>
      </c>
      <c r="C14" s="31" t="s">
        <v>215</v>
      </c>
      <c r="D14" s="31" t="str">
        <f>"1,0701"</f>
        <v>1,0701</v>
      </c>
      <c r="E14" s="31" t="s">
        <v>36</v>
      </c>
      <c r="F14" s="31" t="s">
        <v>15</v>
      </c>
      <c r="G14" s="62" t="s">
        <v>415</v>
      </c>
      <c r="H14" s="62" t="s">
        <v>24</v>
      </c>
      <c r="I14" s="62" t="s">
        <v>113</v>
      </c>
      <c r="J14" s="63"/>
      <c r="K14" s="62" t="s">
        <v>30</v>
      </c>
      <c r="L14" s="62" t="s">
        <v>205</v>
      </c>
      <c r="M14" s="64" t="s">
        <v>31</v>
      </c>
      <c r="N14" s="63"/>
      <c r="O14" s="62" t="s">
        <v>23</v>
      </c>
      <c r="P14" s="62" t="s">
        <v>113</v>
      </c>
      <c r="Q14" s="62" t="s">
        <v>58</v>
      </c>
      <c r="R14" s="63"/>
      <c r="S14" s="65">
        <v>232.5</v>
      </c>
      <c r="T14" s="65" t="str">
        <f>"248,7982"</f>
        <v>248,7982</v>
      </c>
      <c r="U14" s="31" t="s">
        <v>91</v>
      </c>
    </row>
    <row r="16" spans="1:20" ht="15.75">
      <c r="A16" s="105" t="s">
        <v>39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</row>
    <row r="17" spans="1:21" ht="12.75">
      <c r="A17" s="29" t="s">
        <v>216</v>
      </c>
      <c r="B17" s="29" t="s">
        <v>217</v>
      </c>
      <c r="C17" s="29" t="s">
        <v>218</v>
      </c>
      <c r="D17" s="29" t="str">
        <f>"0,7710"</f>
        <v>0,7710</v>
      </c>
      <c r="E17" s="29" t="s">
        <v>14</v>
      </c>
      <c r="F17" s="29" t="s">
        <v>15</v>
      </c>
      <c r="G17" s="59" t="s">
        <v>64</v>
      </c>
      <c r="H17" s="59" t="s">
        <v>64</v>
      </c>
      <c r="I17" s="59" t="s">
        <v>64</v>
      </c>
      <c r="J17" s="60"/>
      <c r="K17" s="60"/>
      <c r="L17" s="60"/>
      <c r="M17" s="60"/>
      <c r="N17" s="60"/>
      <c r="O17" s="60"/>
      <c r="P17" s="60"/>
      <c r="Q17" s="60"/>
      <c r="R17" s="60"/>
      <c r="S17" s="66">
        <v>0</v>
      </c>
      <c r="T17" s="66" t="s">
        <v>358</v>
      </c>
      <c r="U17" s="29" t="s">
        <v>343</v>
      </c>
    </row>
    <row r="18" spans="1:21" ht="12.75">
      <c r="A18" s="33" t="s">
        <v>333</v>
      </c>
      <c r="B18" s="33" t="s">
        <v>50</v>
      </c>
      <c r="C18" s="33" t="s">
        <v>51</v>
      </c>
      <c r="D18" s="33" t="str">
        <f>"0,7823"</f>
        <v>0,7823</v>
      </c>
      <c r="E18" s="33" t="s">
        <v>52</v>
      </c>
      <c r="F18" s="33" t="s">
        <v>15</v>
      </c>
      <c r="G18" s="67" t="s">
        <v>79</v>
      </c>
      <c r="H18" s="67" t="s">
        <v>99</v>
      </c>
      <c r="I18" s="67" t="s">
        <v>100</v>
      </c>
      <c r="J18" s="68"/>
      <c r="K18" s="67" t="s">
        <v>87</v>
      </c>
      <c r="L18" s="67" t="s">
        <v>63</v>
      </c>
      <c r="M18" s="67" t="s">
        <v>53</v>
      </c>
      <c r="N18" s="68"/>
      <c r="O18" s="67" t="s">
        <v>123</v>
      </c>
      <c r="P18" s="67" t="s">
        <v>219</v>
      </c>
      <c r="Q18" s="67" t="s">
        <v>220</v>
      </c>
      <c r="R18" s="68"/>
      <c r="S18" s="69">
        <v>437.5</v>
      </c>
      <c r="T18" s="69" t="str">
        <f>"342,2562"</f>
        <v>342,2562</v>
      </c>
      <c r="U18" s="33" t="s">
        <v>344</v>
      </c>
    </row>
    <row r="19" spans="1:21" ht="12.75">
      <c r="A19" s="33" t="s">
        <v>54</v>
      </c>
      <c r="B19" s="33" t="s">
        <v>55</v>
      </c>
      <c r="C19" s="33" t="s">
        <v>56</v>
      </c>
      <c r="D19" s="33" t="str">
        <f>"0,8166"</f>
        <v>0,8166</v>
      </c>
      <c r="E19" s="33" t="s">
        <v>57</v>
      </c>
      <c r="F19" s="33" t="s">
        <v>15</v>
      </c>
      <c r="G19" s="70" t="s">
        <v>99</v>
      </c>
      <c r="H19" s="70" t="s">
        <v>99</v>
      </c>
      <c r="I19" s="70" t="s">
        <v>99</v>
      </c>
      <c r="J19" s="68"/>
      <c r="K19" s="68"/>
      <c r="L19" s="68"/>
      <c r="M19" s="68"/>
      <c r="N19" s="68"/>
      <c r="O19" s="68"/>
      <c r="P19" s="68"/>
      <c r="Q19" s="68"/>
      <c r="R19" s="68"/>
      <c r="S19" s="71">
        <v>0</v>
      </c>
      <c r="T19" s="71" t="s">
        <v>358</v>
      </c>
      <c r="U19" s="33" t="s">
        <v>406</v>
      </c>
    </row>
    <row r="20" spans="1:21" ht="12.75">
      <c r="A20" s="33" t="s">
        <v>352</v>
      </c>
      <c r="B20" s="33" t="s">
        <v>222</v>
      </c>
      <c r="C20" s="33" t="s">
        <v>223</v>
      </c>
      <c r="D20" s="33" t="str">
        <f>"0,8452"</f>
        <v>0,8452</v>
      </c>
      <c r="E20" s="33" t="s">
        <v>36</v>
      </c>
      <c r="F20" s="33" t="s">
        <v>15</v>
      </c>
      <c r="G20" s="67" t="s">
        <v>80</v>
      </c>
      <c r="H20" s="67" t="s">
        <v>224</v>
      </c>
      <c r="I20" s="67" t="s">
        <v>100</v>
      </c>
      <c r="J20" s="68"/>
      <c r="K20" s="67" t="s">
        <v>44</v>
      </c>
      <c r="L20" s="67" t="s">
        <v>225</v>
      </c>
      <c r="M20" s="67" t="s">
        <v>90</v>
      </c>
      <c r="N20" s="68"/>
      <c r="O20" s="67" t="s">
        <v>226</v>
      </c>
      <c r="P20" s="67" t="s">
        <v>227</v>
      </c>
      <c r="Q20" s="70" t="s">
        <v>228</v>
      </c>
      <c r="R20" s="68"/>
      <c r="S20" s="69">
        <v>452.5</v>
      </c>
      <c r="T20" s="69" t="str">
        <f>"382,4530"</f>
        <v>382,4530</v>
      </c>
      <c r="U20" s="33" t="s">
        <v>91</v>
      </c>
    </row>
    <row r="21" spans="1:21" ht="12.75">
      <c r="A21" s="31" t="s">
        <v>353</v>
      </c>
      <c r="B21" s="31" t="s">
        <v>229</v>
      </c>
      <c r="C21" s="31" t="s">
        <v>230</v>
      </c>
      <c r="D21" s="31" t="str">
        <f>"0,7747"</f>
        <v>0,7747</v>
      </c>
      <c r="E21" s="31" t="s">
        <v>57</v>
      </c>
      <c r="F21" s="31" t="s">
        <v>15</v>
      </c>
      <c r="G21" s="62" t="s">
        <v>100</v>
      </c>
      <c r="H21" s="64" t="s">
        <v>144</v>
      </c>
      <c r="I21" s="64" t="s">
        <v>144</v>
      </c>
      <c r="J21" s="63"/>
      <c r="K21" s="62" t="s">
        <v>87</v>
      </c>
      <c r="L21" s="62" t="s">
        <v>68</v>
      </c>
      <c r="M21" s="64" t="s">
        <v>90</v>
      </c>
      <c r="N21" s="63"/>
      <c r="O21" s="62" t="s">
        <v>122</v>
      </c>
      <c r="P21" s="64" t="s">
        <v>219</v>
      </c>
      <c r="Q21" s="62" t="s">
        <v>136</v>
      </c>
      <c r="R21" s="63"/>
      <c r="S21" s="65">
        <v>427.5</v>
      </c>
      <c r="T21" s="65" t="str">
        <f>"331,1842"</f>
        <v>331,1842</v>
      </c>
      <c r="U21" s="31" t="s">
        <v>406</v>
      </c>
    </row>
    <row r="23" spans="1:21" ht="15.75">
      <c r="A23" s="105" t="s">
        <v>60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39"/>
    </row>
    <row r="24" spans="1:21" ht="12.75">
      <c r="A24" s="27" t="s">
        <v>354</v>
      </c>
      <c r="B24" s="27" t="s">
        <v>231</v>
      </c>
      <c r="C24" s="27" t="s">
        <v>232</v>
      </c>
      <c r="D24" s="27" t="str">
        <f>"0,7330"</f>
        <v>0,7330</v>
      </c>
      <c r="E24" s="27" t="s">
        <v>14</v>
      </c>
      <c r="F24" s="27" t="s">
        <v>15</v>
      </c>
      <c r="G24" s="54" t="s">
        <v>63</v>
      </c>
      <c r="H24" s="54" t="s">
        <v>64</v>
      </c>
      <c r="I24" s="54" t="s">
        <v>79</v>
      </c>
      <c r="J24" s="56"/>
      <c r="K24" s="54" t="s">
        <v>87</v>
      </c>
      <c r="L24" s="55" t="s">
        <v>63</v>
      </c>
      <c r="M24" s="55" t="s">
        <v>63</v>
      </c>
      <c r="N24" s="56"/>
      <c r="O24" s="54" t="s">
        <v>122</v>
      </c>
      <c r="P24" s="54" t="s">
        <v>141</v>
      </c>
      <c r="Q24" s="54" t="s">
        <v>233</v>
      </c>
      <c r="R24" s="56"/>
      <c r="S24" s="57">
        <v>412.5</v>
      </c>
      <c r="T24" s="57" t="str">
        <f>"302,3625"</f>
        <v>302,3625</v>
      </c>
      <c r="U24" s="27" t="s">
        <v>343</v>
      </c>
    </row>
    <row r="26" spans="1:20" ht="15.75">
      <c r="A26" s="105" t="s">
        <v>95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</row>
    <row r="27" spans="1:21" ht="12.75">
      <c r="A27" s="29" t="s">
        <v>335</v>
      </c>
      <c r="B27" s="29" t="s">
        <v>235</v>
      </c>
      <c r="C27" s="29" t="s">
        <v>236</v>
      </c>
      <c r="D27" s="29" t="str">
        <f>"0,6860"</f>
        <v>0,6860</v>
      </c>
      <c r="E27" s="29" t="s">
        <v>14</v>
      </c>
      <c r="F27" s="29" t="s">
        <v>15</v>
      </c>
      <c r="G27" s="58" t="s">
        <v>141</v>
      </c>
      <c r="H27" s="58" t="s">
        <v>220</v>
      </c>
      <c r="I27" s="58" t="s">
        <v>176</v>
      </c>
      <c r="J27" s="60"/>
      <c r="K27" s="58" t="s">
        <v>87</v>
      </c>
      <c r="L27" s="58" t="s">
        <v>68</v>
      </c>
      <c r="M27" s="59" t="s">
        <v>63</v>
      </c>
      <c r="N27" s="60"/>
      <c r="O27" s="58" t="s">
        <v>176</v>
      </c>
      <c r="P27" s="58" t="s">
        <v>227</v>
      </c>
      <c r="Q27" s="59" t="s">
        <v>237</v>
      </c>
      <c r="R27" s="60"/>
      <c r="S27" s="61" t="s">
        <v>270</v>
      </c>
      <c r="T27" s="61" t="str">
        <f>"336,1400"</f>
        <v>336,1400</v>
      </c>
      <c r="U27" s="29" t="s">
        <v>343</v>
      </c>
    </row>
    <row r="28" spans="1:21" ht="12.75">
      <c r="A28" s="33" t="s">
        <v>238</v>
      </c>
      <c r="B28" s="33" t="s">
        <v>239</v>
      </c>
      <c r="C28" s="33" t="s">
        <v>240</v>
      </c>
      <c r="D28" s="33" t="str">
        <f>"0,6790"</f>
        <v>0,6790</v>
      </c>
      <c r="E28" s="33" t="s">
        <v>36</v>
      </c>
      <c r="F28" s="33" t="s">
        <v>15</v>
      </c>
      <c r="G28" s="67" t="s">
        <v>58</v>
      </c>
      <c r="H28" s="67" t="s">
        <v>87</v>
      </c>
      <c r="I28" s="67" t="s">
        <v>63</v>
      </c>
      <c r="J28" s="68"/>
      <c r="K28" s="67" t="s">
        <v>113</v>
      </c>
      <c r="L28" s="70" t="s">
        <v>58</v>
      </c>
      <c r="M28" s="67" t="s">
        <v>58</v>
      </c>
      <c r="N28" s="68"/>
      <c r="O28" s="67" t="s">
        <v>80</v>
      </c>
      <c r="P28" s="67" t="s">
        <v>100</v>
      </c>
      <c r="Q28" s="67" t="s">
        <v>144</v>
      </c>
      <c r="R28" s="68"/>
      <c r="S28" s="69" t="s">
        <v>271</v>
      </c>
      <c r="T28" s="69" t="str">
        <f>"241,0450"</f>
        <v>241,0450</v>
      </c>
      <c r="U28" s="33" t="s">
        <v>25</v>
      </c>
    </row>
    <row r="29" spans="1:21" ht="12.75">
      <c r="A29" s="33" t="s">
        <v>355</v>
      </c>
      <c r="B29" s="33" t="s">
        <v>242</v>
      </c>
      <c r="C29" s="33" t="s">
        <v>243</v>
      </c>
      <c r="D29" s="33" t="str">
        <f>"0,6724"</f>
        <v>0,6724</v>
      </c>
      <c r="E29" s="33" t="s">
        <v>244</v>
      </c>
      <c r="F29" s="33" t="s">
        <v>15</v>
      </c>
      <c r="G29" s="67" t="s">
        <v>176</v>
      </c>
      <c r="H29" s="67" t="s">
        <v>227</v>
      </c>
      <c r="I29" s="67" t="s">
        <v>245</v>
      </c>
      <c r="J29" s="68"/>
      <c r="K29" s="67" t="s">
        <v>99</v>
      </c>
      <c r="L29" s="67" t="s">
        <v>100</v>
      </c>
      <c r="M29" s="70" t="s">
        <v>246</v>
      </c>
      <c r="N29" s="68"/>
      <c r="O29" s="67" t="s">
        <v>247</v>
      </c>
      <c r="P29" s="67" t="s">
        <v>248</v>
      </c>
      <c r="Q29" s="70" t="s">
        <v>249</v>
      </c>
      <c r="R29" s="68"/>
      <c r="S29" s="69" t="s">
        <v>278</v>
      </c>
      <c r="T29" s="69" t="str">
        <f>"396,7160"</f>
        <v>396,7160</v>
      </c>
      <c r="U29" s="33" t="s">
        <v>342</v>
      </c>
    </row>
    <row r="30" spans="1:21" ht="12.75">
      <c r="A30" s="31" t="s">
        <v>336</v>
      </c>
      <c r="B30" s="31" t="s">
        <v>250</v>
      </c>
      <c r="C30" s="31" t="s">
        <v>251</v>
      </c>
      <c r="D30" s="31" t="str">
        <f>"0,6849"</f>
        <v>0,6849</v>
      </c>
      <c r="E30" s="31" t="s">
        <v>14</v>
      </c>
      <c r="F30" s="31" t="s">
        <v>15</v>
      </c>
      <c r="G30" s="62" t="s">
        <v>64</v>
      </c>
      <c r="H30" s="62" t="s">
        <v>79</v>
      </c>
      <c r="I30" s="62" t="s">
        <v>99</v>
      </c>
      <c r="J30" s="63"/>
      <c r="K30" s="62" t="s">
        <v>63</v>
      </c>
      <c r="L30" s="62" t="s">
        <v>69</v>
      </c>
      <c r="M30" s="64" t="s">
        <v>64</v>
      </c>
      <c r="N30" s="63"/>
      <c r="O30" s="62" t="s">
        <v>100</v>
      </c>
      <c r="P30" s="62" t="s">
        <v>144</v>
      </c>
      <c r="Q30" s="62" t="s">
        <v>123</v>
      </c>
      <c r="R30" s="63"/>
      <c r="S30" s="65" t="s">
        <v>284</v>
      </c>
      <c r="T30" s="65" t="str">
        <f>"289,0963"</f>
        <v>289,0963</v>
      </c>
      <c r="U30" s="31" t="s">
        <v>343</v>
      </c>
    </row>
    <row r="32" spans="1:20" ht="15.75">
      <c r="A32" s="105" t="s">
        <v>130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</row>
    <row r="33" spans="1:21" ht="12.75">
      <c r="A33" s="27" t="s">
        <v>338</v>
      </c>
      <c r="B33" s="27" t="s">
        <v>151</v>
      </c>
      <c r="C33" s="27" t="s">
        <v>152</v>
      </c>
      <c r="D33" s="27" t="str">
        <f>"0,6440"</f>
        <v>0,6440</v>
      </c>
      <c r="E33" s="27" t="s">
        <v>36</v>
      </c>
      <c r="F33" s="27" t="s">
        <v>15</v>
      </c>
      <c r="G33" s="54" t="s">
        <v>64</v>
      </c>
      <c r="H33" s="54" t="s">
        <v>79</v>
      </c>
      <c r="I33" s="54" t="s">
        <v>100</v>
      </c>
      <c r="J33" s="56"/>
      <c r="K33" s="54" t="s">
        <v>63</v>
      </c>
      <c r="L33" s="54" t="s">
        <v>69</v>
      </c>
      <c r="M33" s="54" t="s">
        <v>64</v>
      </c>
      <c r="N33" s="56"/>
      <c r="O33" s="54" t="s">
        <v>141</v>
      </c>
      <c r="P33" s="54" t="s">
        <v>220</v>
      </c>
      <c r="Q33" s="55" t="s">
        <v>252</v>
      </c>
      <c r="R33" s="56"/>
      <c r="S33" s="57" t="s">
        <v>285</v>
      </c>
      <c r="T33" s="57" t="str">
        <f>"358,2250"</f>
        <v>358,2250</v>
      </c>
      <c r="U33" s="27" t="s">
        <v>343</v>
      </c>
    </row>
    <row r="35" spans="1:20" ht="15.75">
      <c r="A35" s="105" t="s">
        <v>153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</row>
    <row r="36" spans="1:21" ht="12.75">
      <c r="A36" s="29" t="s">
        <v>356</v>
      </c>
      <c r="B36" s="29" t="s">
        <v>254</v>
      </c>
      <c r="C36" s="29" t="s">
        <v>255</v>
      </c>
      <c r="D36" s="29" t="str">
        <f>"0,6088"</f>
        <v>0,6088</v>
      </c>
      <c r="E36" s="29" t="s">
        <v>175</v>
      </c>
      <c r="F36" s="29" t="s">
        <v>15</v>
      </c>
      <c r="G36" s="59" t="s">
        <v>141</v>
      </c>
      <c r="H36" s="58" t="s">
        <v>220</v>
      </c>
      <c r="I36" s="58" t="s">
        <v>227</v>
      </c>
      <c r="J36" s="60"/>
      <c r="K36" s="58" t="s">
        <v>79</v>
      </c>
      <c r="L36" s="59" t="s">
        <v>99</v>
      </c>
      <c r="M36" s="58" t="s">
        <v>99</v>
      </c>
      <c r="N36" s="60"/>
      <c r="O36" s="58" t="s">
        <v>141</v>
      </c>
      <c r="P36" s="58" t="s">
        <v>226</v>
      </c>
      <c r="Q36" s="58" t="s">
        <v>237</v>
      </c>
      <c r="R36" s="60"/>
      <c r="S36" s="61" t="s">
        <v>274</v>
      </c>
      <c r="T36" s="61" t="str">
        <f>"334,8400"</f>
        <v>334,8400</v>
      </c>
      <c r="U36" s="29" t="s">
        <v>256</v>
      </c>
    </row>
    <row r="37" spans="1:21" ht="12.75">
      <c r="A37" s="33" t="s">
        <v>357</v>
      </c>
      <c r="B37" s="33" t="s">
        <v>258</v>
      </c>
      <c r="C37" s="33" t="s">
        <v>259</v>
      </c>
      <c r="D37" s="33" t="str">
        <f>"0,6188"</f>
        <v>0,6188</v>
      </c>
      <c r="E37" s="33" t="s">
        <v>36</v>
      </c>
      <c r="F37" s="33" t="s">
        <v>15</v>
      </c>
      <c r="G37" s="67" t="s">
        <v>87</v>
      </c>
      <c r="H37" s="67" t="s">
        <v>79</v>
      </c>
      <c r="I37" s="67" t="s">
        <v>99</v>
      </c>
      <c r="J37" s="68"/>
      <c r="K37" s="67" t="s">
        <v>87</v>
      </c>
      <c r="L37" s="67" t="s">
        <v>69</v>
      </c>
      <c r="M37" s="67" t="s">
        <v>79</v>
      </c>
      <c r="N37" s="68"/>
      <c r="O37" s="67" t="s">
        <v>87</v>
      </c>
      <c r="P37" s="67" t="s">
        <v>79</v>
      </c>
      <c r="Q37" s="68"/>
      <c r="R37" s="68"/>
      <c r="S37" s="69" t="s">
        <v>276</v>
      </c>
      <c r="T37" s="69" t="str">
        <f>"247,5200"</f>
        <v>247,5200</v>
      </c>
      <c r="U37" s="33" t="s">
        <v>91</v>
      </c>
    </row>
    <row r="38" spans="1:21" ht="12.75">
      <c r="A38" s="31" t="s">
        <v>257</v>
      </c>
      <c r="B38" s="31" t="s">
        <v>260</v>
      </c>
      <c r="C38" s="31" t="s">
        <v>259</v>
      </c>
      <c r="D38" s="31" t="str">
        <f>"0,6188"</f>
        <v>0,6188</v>
      </c>
      <c r="E38" s="31" t="s">
        <v>36</v>
      </c>
      <c r="F38" s="31" t="s">
        <v>15</v>
      </c>
      <c r="G38" s="62" t="s">
        <v>87</v>
      </c>
      <c r="H38" s="62" t="s">
        <v>79</v>
      </c>
      <c r="I38" s="62" t="s">
        <v>99</v>
      </c>
      <c r="J38" s="63"/>
      <c r="K38" s="62" t="s">
        <v>87</v>
      </c>
      <c r="L38" s="62" t="s">
        <v>69</v>
      </c>
      <c r="M38" s="62" t="s">
        <v>79</v>
      </c>
      <c r="N38" s="63"/>
      <c r="O38" s="62" t="s">
        <v>87</v>
      </c>
      <c r="P38" s="62" t="s">
        <v>79</v>
      </c>
      <c r="Q38" s="63"/>
      <c r="R38" s="63"/>
      <c r="S38" s="65" t="s">
        <v>276</v>
      </c>
      <c r="T38" s="65" t="str">
        <f>"247,5200"</f>
        <v>247,5200</v>
      </c>
      <c r="U38" s="31" t="s">
        <v>91</v>
      </c>
    </row>
    <row r="40" spans="1:20" ht="15.75">
      <c r="A40" s="105" t="s">
        <v>167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</row>
    <row r="41" spans="1:21" ht="12.75">
      <c r="A41" s="27" t="s">
        <v>340</v>
      </c>
      <c r="B41" s="27" t="s">
        <v>173</v>
      </c>
      <c r="C41" s="27" t="s">
        <v>174</v>
      </c>
      <c r="D41" s="27" t="str">
        <f>"0,5887"</f>
        <v>0,5887</v>
      </c>
      <c r="E41" s="27" t="s">
        <v>175</v>
      </c>
      <c r="F41" s="27" t="s">
        <v>15</v>
      </c>
      <c r="G41" s="54" t="s">
        <v>220</v>
      </c>
      <c r="H41" s="54" t="s">
        <v>227</v>
      </c>
      <c r="I41" s="54" t="s">
        <v>261</v>
      </c>
      <c r="J41" s="56"/>
      <c r="K41" s="54" t="s">
        <v>122</v>
      </c>
      <c r="L41" s="54" t="s">
        <v>219</v>
      </c>
      <c r="M41" s="54" t="s">
        <v>176</v>
      </c>
      <c r="N41" s="56"/>
      <c r="O41" s="54" t="s">
        <v>262</v>
      </c>
      <c r="P41" s="54" t="s">
        <v>248</v>
      </c>
      <c r="Q41" s="54" t="s">
        <v>263</v>
      </c>
      <c r="R41" s="56"/>
      <c r="S41" s="57" t="s">
        <v>280</v>
      </c>
      <c r="T41" s="57" t="str">
        <f>"388,5420"</f>
        <v>388,5420</v>
      </c>
      <c r="U41" s="27" t="s">
        <v>91</v>
      </c>
    </row>
    <row r="44" spans="1:2" ht="18">
      <c r="A44" s="26" t="s">
        <v>179</v>
      </c>
      <c r="B44" s="26"/>
    </row>
    <row r="45" spans="1:2" ht="15.75">
      <c r="A45" s="35" t="s">
        <v>264</v>
      </c>
      <c r="B45" s="35"/>
    </row>
    <row r="46" spans="1:5" ht="13.5">
      <c r="A46" s="38" t="s">
        <v>181</v>
      </c>
      <c r="B46" s="38" t="s">
        <v>182</v>
      </c>
      <c r="C46" s="38" t="s">
        <v>183</v>
      </c>
      <c r="D46" s="38" t="s">
        <v>184</v>
      </c>
      <c r="E46" s="38" t="s">
        <v>185</v>
      </c>
    </row>
    <row r="47" spans="1:5" ht="12.75">
      <c r="A47" s="36" t="s">
        <v>201</v>
      </c>
      <c r="B47" s="25" t="s">
        <v>192</v>
      </c>
      <c r="C47" s="25" t="s">
        <v>410</v>
      </c>
      <c r="D47" s="25" t="s">
        <v>247</v>
      </c>
      <c r="E47" s="39" t="s">
        <v>265</v>
      </c>
    </row>
    <row r="48" spans="1:5" ht="12.75">
      <c r="A48" s="36" t="s">
        <v>213</v>
      </c>
      <c r="B48" s="25" t="s">
        <v>192</v>
      </c>
      <c r="C48" s="25" t="s">
        <v>188</v>
      </c>
      <c r="D48" s="25" t="s">
        <v>266</v>
      </c>
      <c r="E48" s="39" t="s">
        <v>267</v>
      </c>
    </row>
    <row r="49" spans="1:5" ht="12.75">
      <c r="A49" s="36" t="s">
        <v>207</v>
      </c>
      <c r="B49" s="25" t="s">
        <v>192</v>
      </c>
      <c r="C49" s="25" t="s">
        <v>411</v>
      </c>
      <c r="D49" s="25" t="s">
        <v>268</v>
      </c>
      <c r="E49" s="39" t="s">
        <v>269</v>
      </c>
    </row>
    <row r="51" spans="1:2" ht="15.75">
      <c r="A51" s="123" t="s">
        <v>418</v>
      </c>
      <c r="B51" s="35"/>
    </row>
    <row r="52" spans="1:5" ht="13.5">
      <c r="A52" s="38" t="s">
        <v>181</v>
      </c>
      <c r="B52" s="38" t="s">
        <v>182</v>
      </c>
      <c r="C52" s="38" t="s">
        <v>183</v>
      </c>
      <c r="D52" s="38" t="s">
        <v>184</v>
      </c>
      <c r="E52" s="38" t="s">
        <v>185</v>
      </c>
    </row>
    <row r="53" spans="1:5" ht="12.75">
      <c r="A53" s="36" t="s">
        <v>49</v>
      </c>
      <c r="B53" s="25" t="s">
        <v>189</v>
      </c>
      <c r="C53" s="25" t="s">
        <v>188</v>
      </c>
      <c r="D53" s="25" t="s">
        <v>272</v>
      </c>
      <c r="E53" s="39" t="s">
        <v>273</v>
      </c>
    </row>
    <row r="54" spans="1:5" ht="12.75">
      <c r="A54" s="36" t="s">
        <v>253</v>
      </c>
      <c r="B54" s="25" t="s">
        <v>189</v>
      </c>
      <c r="C54" s="25" t="s">
        <v>412</v>
      </c>
      <c r="D54" s="25" t="s">
        <v>274</v>
      </c>
      <c r="E54" s="39" t="s">
        <v>275</v>
      </c>
    </row>
    <row r="55" spans="1:5" ht="12.75">
      <c r="A55" s="36" t="s">
        <v>257</v>
      </c>
      <c r="B55" s="25" t="s">
        <v>189</v>
      </c>
      <c r="C55" s="25" t="s">
        <v>87</v>
      </c>
      <c r="D55" s="25" t="s">
        <v>276</v>
      </c>
      <c r="E55" s="39" t="s">
        <v>277</v>
      </c>
    </row>
    <row r="57" spans="1:2" ht="15.75">
      <c r="A57" s="123" t="s">
        <v>419</v>
      </c>
      <c r="B57" s="37"/>
    </row>
    <row r="58" spans="1:5" ht="13.5">
      <c r="A58" s="38" t="s">
        <v>181</v>
      </c>
      <c r="B58" s="38" t="s">
        <v>182</v>
      </c>
      <c r="C58" s="38" t="s">
        <v>183</v>
      </c>
      <c r="D58" s="38" t="s">
        <v>184</v>
      </c>
      <c r="E58" s="38" t="s">
        <v>185</v>
      </c>
    </row>
    <row r="59" spans="1:5" ht="12.75">
      <c r="A59" s="36" t="s">
        <v>241</v>
      </c>
      <c r="B59" s="25" t="s">
        <v>192</v>
      </c>
      <c r="C59" s="25" t="s">
        <v>187</v>
      </c>
      <c r="D59" s="25" t="s">
        <v>278</v>
      </c>
      <c r="E59" s="39" t="s">
        <v>279</v>
      </c>
    </row>
    <row r="60" spans="1:5" ht="12.75">
      <c r="A60" s="36" t="s">
        <v>172</v>
      </c>
      <c r="B60" s="25" t="s">
        <v>192</v>
      </c>
      <c r="C60" s="25" t="s">
        <v>413</v>
      </c>
      <c r="D60" s="25" t="s">
        <v>280</v>
      </c>
      <c r="E60" s="39" t="s">
        <v>281</v>
      </c>
    </row>
    <row r="61" spans="1:5" ht="12.75">
      <c r="A61" s="36" t="s">
        <v>221</v>
      </c>
      <c r="B61" s="25" t="s">
        <v>192</v>
      </c>
      <c r="C61" s="25" t="s">
        <v>188</v>
      </c>
      <c r="D61" s="25" t="s">
        <v>282</v>
      </c>
      <c r="E61" s="39" t="s">
        <v>283</v>
      </c>
    </row>
  </sheetData>
  <sheetProtection/>
  <mergeCells count="22">
    <mergeCell ref="A16:T16"/>
    <mergeCell ref="A23:T23"/>
    <mergeCell ref="A26:T26"/>
    <mergeCell ref="A32:T32"/>
    <mergeCell ref="A35:T35"/>
    <mergeCell ref="A40:T40"/>
    <mergeCell ref="S3:S4"/>
    <mergeCell ref="T3:T4"/>
    <mergeCell ref="U3:U4"/>
    <mergeCell ref="A5:T5"/>
    <mergeCell ref="A8:T8"/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workbookViewId="0" topLeftCell="A40">
      <selection activeCell="A1" sqref="A1:M2"/>
    </sheetView>
  </sheetViews>
  <sheetFormatPr defaultColWidth="9.125" defaultRowHeight="12.75"/>
  <cols>
    <col min="1" max="1" width="19.75390625" style="4" customWidth="1"/>
    <col min="2" max="2" width="27.125" style="1" bestFit="1" customWidth="1"/>
    <col min="3" max="3" width="10.625" style="1" bestFit="1" customWidth="1"/>
    <col min="4" max="4" width="8.375" style="1" bestFit="1" customWidth="1"/>
    <col min="5" max="5" width="22.75390625" style="5" bestFit="1" customWidth="1"/>
    <col min="6" max="6" width="34.625" style="5" bestFit="1" customWidth="1"/>
    <col min="7" max="10" width="5.625" style="1" bestFit="1" customWidth="1"/>
    <col min="11" max="11" width="11.75390625" style="4" customWidth="1"/>
    <col min="12" max="12" width="8.625" style="1" bestFit="1" customWidth="1"/>
    <col min="13" max="13" width="22.125" style="5" customWidth="1"/>
    <col min="14" max="16384" width="9.125" style="1" customWidth="1"/>
  </cols>
  <sheetData>
    <row r="1" spans="1:13" ht="15" customHeight="1">
      <c r="A1" s="89" t="s">
        <v>414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47" customHeight="1" thickBo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2" customFormat="1" ht="12.75" customHeight="1">
      <c r="A3" s="114" t="s">
        <v>0</v>
      </c>
      <c r="B3" s="97" t="s">
        <v>327</v>
      </c>
      <c r="C3" s="99" t="s">
        <v>328</v>
      </c>
      <c r="D3" s="118" t="s">
        <v>9</v>
      </c>
      <c r="E3" s="118" t="s">
        <v>7</v>
      </c>
      <c r="F3" s="118" t="s">
        <v>329</v>
      </c>
      <c r="G3" s="111" t="s">
        <v>2</v>
      </c>
      <c r="H3" s="112"/>
      <c r="I3" s="112"/>
      <c r="J3" s="113"/>
      <c r="K3" s="118" t="s">
        <v>347</v>
      </c>
      <c r="L3" s="118" t="s">
        <v>6</v>
      </c>
      <c r="M3" s="116" t="s">
        <v>5</v>
      </c>
    </row>
    <row r="4" spans="1:13" s="2" customFormat="1" ht="21" customHeight="1" thickBot="1">
      <c r="A4" s="115"/>
      <c r="B4" s="98"/>
      <c r="C4" s="100"/>
      <c r="D4" s="119"/>
      <c r="E4" s="119"/>
      <c r="F4" s="119"/>
      <c r="G4" s="3">
        <v>1</v>
      </c>
      <c r="H4" s="3">
        <v>2</v>
      </c>
      <c r="I4" s="3">
        <v>3</v>
      </c>
      <c r="J4" s="3" t="s">
        <v>8</v>
      </c>
      <c r="K4" s="119"/>
      <c r="L4" s="119"/>
      <c r="M4" s="117"/>
    </row>
    <row r="5" spans="1:12" ht="15.75">
      <c r="A5" s="120" t="s">
        <v>10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3" ht="12.75">
      <c r="A6" s="48" t="s">
        <v>11</v>
      </c>
      <c r="B6" s="7" t="s">
        <v>12</v>
      </c>
      <c r="C6" s="7" t="s">
        <v>13</v>
      </c>
      <c r="D6" s="7" t="str">
        <f>"1,3354"</f>
        <v>1,3354</v>
      </c>
      <c r="E6" s="8"/>
      <c r="F6" s="8" t="s">
        <v>15</v>
      </c>
      <c r="G6" s="72" t="s">
        <v>17</v>
      </c>
      <c r="H6" s="72" t="s">
        <v>18</v>
      </c>
      <c r="I6" s="73" t="s">
        <v>19</v>
      </c>
      <c r="J6" s="74"/>
      <c r="K6" s="6" t="s">
        <v>379</v>
      </c>
      <c r="L6" s="75" t="str">
        <f>"40,0620"</f>
        <v>40,0620</v>
      </c>
      <c r="M6" s="8" t="s">
        <v>343</v>
      </c>
    </row>
    <row r="8" spans="1:12" ht="15.75">
      <c r="A8" s="121" t="s">
        <v>20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3" ht="12.75">
      <c r="A9" s="49" t="s">
        <v>360</v>
      </c>
      <c r="B9" s="10" t="s">
        <v>21</v>
      </c>
      <c r="C9" s="10" t="s">
        <v>22</v>
      </c>
      <c r="D9" s="10" t="str">
        <f>"0,9217"</f>
        <v>0,9217</v>
      </c>
      <c r="E9" s="11" t="s">
        <v>14</v>
      </c>
      <c r="F9" s="11" t="s">
        <v>15</v>
      </c>
      <c r="G9" s="76" t="s">
        <v>23</v>
      </c>
      <c r="H9" s="77" t="s">
        <v>24</v>
      </c>
      <c r="I9" s="76" t="s">
        <v>24</v>
      </c>
      <c r="J9" s="78"/>
      <c r="K9" s="9" t="s">
        <v>380</v>
      </c>
      <c r="L9" s="79" t="str">
        <f>"73,7360"</f>
        <v>73,7360</v>
      </c>
      <c r="M9" s="11" t="s">
        <v>25</v>
      </c>
    </row>
    <row r="10" spans="1:13" ht="12.75">
      <c r="A10" s="50" t="s">
        <v>26</v>
      </c>
      <c r="B10" s="13" t="s">
        <v>27</v>
      </c>
      <c r="C10" s="13" t="s">
        <v>28</v>
      </c>
      <c r="D10" s="13" t="str">
        <f>"0,9369"</f>
        <v>0,9369</v>
      </c>
      <c r="E10" s="14" t="s">
        <v>14</v>
      </c>
      <c r="F10" s="14" t="s">
        <v>15</v>
      </c>
      <c r="G10" s="80" t="s">
        <v>29</v>
      </c>
      <c r="H10" s="80" t="s">
        <v>30</v>
      </c>
      <c r="I10" s="80" t="s">
        <v>31</v>
      </c>
      <c r="J10" s="81"/>
      <c r="K10" s="12" t="s">
        <v>381</v>
      </c>
      <c r="L10" s="82" t="str">
        <f>"56,2140"</f>
        <v>56,2140</v>
      </c>
      <c r="M10" s="14" t="s">
        <v>25</v>
      </c>
    </row>
    <row r="11" spans="1:12" ht="12.75">
      <c r="A11" s="52"/>
      <c r="B11" s="53"/>
      <c r="C11" s="53"/>
      <c r="D11" s="53"/>
      <c r="E11" s="52"/>
      <c r="F11" s="52"/>
      <c r="G11" s="53"/>
      <c r="H11" s="53"/>
      <c r="I11" s="53"/>
      <c r="J11" s="53"/>
      <c r="K11" s="52"/>
      <c r="L11" s="53"/>
    </row>
    <row r="12" spans="1:12" ht="15.75">
      <c r="A12" s="121" t="s">
        <v>32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3" ht="12.75">
      <c r="A13" s="48" t="s">
        <v>33</v>
      </c>
      <c r="B13" s="7" t="s">
        <v>34</v>
      </c>
      <c r="C13" s="7" t="s">
        <v>35</v>
      </c>
      <c r="D13" s="7" t="str">
        <f>"0,8648"</f>
        <v>0,8648</v>
      </c>
      <c r="E13" s="8" t="s">
        <v>36</v>
      </c>
      <c r="F13" s="8" t="s">
        <v>15</v>
      </c>
      <c r="G13" s="72" t="s">
        <v>31</v>
      </c>
      <c r="H13" s="72" t="s">
        <v>37</v>
      </c>
      <c r="I13" s="73" t="s">
        <v>38</v>
      </c>
      <c r="J13" s="74"/>
      <c r="K13" s="6" t="s">
        <v>382</v>
      </c>
      <c r="L13" s="75" t="str">
        <f>"56,2120"</f>
        <v>56,2120</v>
      </c>
      <c r="M13" s="8" t="s">
        <v>343</v>
      </c>
    </row>
    <row r="15" spans="1:12" ht="15.75">
      <c r="A15" s="121" t="s">
        <v>39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:13" ht="12.75">
      <c r="A16" s="49" t="s">
        <v>361</v>
      </c>
      <c r="B16" s="10" t="s">
        <v>40</v>
      </c>
      <c r="C16" s="10" t="s">
        <v>41</v>
      </c>
      <c r="D16" s="10" t="str">
        <f>"0,7881"</f>
        <v>0,7881</v>
      </c>
      <c r="E16" s="11" t="s">
        <v>14</v>
      </c>
      <c r="F16" s="11" t="s">
        <v>15</v>
      </c>
      <c r="G16" s="76" t="s">
        <v>42</v>
      </c>
      <c r="H16" s="76" t="s">
        <v>43</v>
      </c>
      <c r="I16" s="77" t="s">
        <v>44</v>
      </c>
      <c r="J16" s="78"/>
      <c r="K16" s="9" t="s">
        <v>383</v>
      </c>
      <c r="L16" s="79" t="str">
        <f>"74,8695"</f>
        <v>74,8695</v>
      </c>
      <c r="M16" s="11" t="s">
        <v>343</v>
      </c>
    </row>
    <row r="17" spans="1:13" ht="12.75">
      <c r="A17" s="51" t="s">
        <v>45</v>
      </c>
      <c r="B17" s="16" t="s">
        <v>46</v>
      </c>
      <c r="C17" s="16" t="s">
        <v>47</v>
      </c>
      <c r="D17" s="16" t="str">
        <f>"0,8246"</f>
        <v>0,8246</v>
      </c>
      <c r="E17" s="17" t="s">
        <v>14</v>
      </c>
      <c r="F17" s="17" t="s">
        <v>15</v>
      </c>
      <c r="G17" s="83" t="s">
        <v>48</v>
      </c>
      <c r="H17" s="83" t="s">
        <v>29</v>
      </c>
      <c r="I17" s="83" t="s">
        <v>30</v>
      </c>
      <c r="J17" s="84"/>
      <c r="K17" s="15" t="s">
        <v>384</v>
      </c>
      <c r="L17" s="85" t="str">
        <f>"45,3530"</f>
        <v>45,3530</v>
      </c>
      <c r="M17" s="17" t="s">
        <v>343</v>
      </c>
    </row>
    <row r="18" spans="1:13" ht="12.75">
      <c r="A18" s="51" t="s">
        <v>333</v>
      </c>
      <c r="B18" s="16" t="s">
        <v>50</v>
      </c>
      <c r="C18" s="16" t="s">
        <v>51</v>
      </c>
      <c r="D18" s="16" t="str">
        <f>"0,7823"</f>
        <v>0,7823</v>
      </c>
      <c r="E18" s="17" t="s">
        <v>52</v>
      </c>
      <c r="F18" s="17" t="s">
        <v>15</v>
      </c>
      <c r="G18" s="83" t="s">
        <v>53</v>
      </c>
      <c r="H18" s="84"/>
      <c r="I18" s="84"/>
      <c r="J18" s="84"/>
      <c r="K18" s="15" t="s">
        <v>385</v>
      </c>
      <c r="L18" s="85" t="str">
        <f>"88,0087"</f>
        <v>88,0087</v>
      </c>
      <c r="M18" s="17" t="s">
        <v>344</v>
      </c>
    </row>
    <row r="19" spans="1:13" ht="12.75">
      <c r="A19" s="50" t="s">
        <v>362</v>
      </c>
      <c r="B19" s="13" t="s">
        <v>55</v>
      </c>
      <c r="C19" s="13" t="s">
        <v>56</v>
      </c>
      <c r="D19" s="13" t="str">
        <f>"0,8166"</f>
        <v>0,8166</v>
      </c>
      <c r="E19" s="14" t="s">
        <v>57</v>
      </c>
      <c r="F19" s="14" t="s">
        <v>15</v>
      </c>
      <c r="G19" s="80" t="s">
        <v>58</v>
      </c>
      <c r="H19" s="86" t="s">
        <v>44</v>
      </c>
      <c r="I19" s="86" t="s">
        <v>44</v>
      </c>
      <c r="J19" s="81"/>
      <c r="K19" s="12" t="s">
        <v>386</v>
      </c>
      <c r="L19" s="82" t="str">
        <f>"73,4940"</f>
        <v>73,4940</v>
      </c>
      <c r="M19" s="14" t="s">
        <v>406</v>
      </c>
    </row>
    <row r="21" spans="1:12" ht="15.75">
      <c r="A21" s="121" t="s">
        <v>60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3" ht="12.75">
      <c r="A22" s="49" t="s">
        <v>363</v>
      </c>
      <c r="B22" s="10" t="s">
        <v>61</v>
      </c>
      <c r="C22" s="10" t="s">
        <v>62</v>
      </c>
      <c r="D22" s="10" t="str">
        <f>"0,7200"</f>
        <v>0,7200</v>
      </c>
      <c r="E22" s="11" t="s">
        <v>14</v>
      </c>
      <c r="F22" s="11" t="s">
        <v>15</v>
      </c>
      <c r="G22" s="76" t="s">
        <v>63</v>
      </c>
      <c r="H22" s="76" t="s">
        <v>64</v>
      </c>
      <c r="I22" s="76" t="s">
        <v>65</v>
      </c>
      <c r="J22" s="78"/>
      <c r="K22" s="9" t="s">
        <v>387</v>
      </c>
      <c r="L22" s="79" t="str">
        <f>"90,0000"</f>
        <v>90,0000</v>
      </c>
      <c r="M22" s="11" t="s">
        <v>343</v>
      </c>
    </row>
    <row r="23" spans="1:13" ht="12.75">
      <c r="A23" s="51" t="s">
        <v>364</v>
      </c>
      <c r="B23" s="16" t="s">
        <v>66</v>
      </c>
      <c r="C23" s="16" t="s">
        <v>67</v>
      </c>
      <c r="D23" s="16" t="str">
        <f>"0,7383"</f>
        <v>0,7383</v>
      </c>
      <c r="E23" s="17" t="s">
        <v>14</v>
      </c>
      <c r="F23" s="17" t="s">
        <v>15</v>
      </c>
      <c r="G23" s="83" t="s">
        <v>68</v>
      </c>
      <c r="H23" s="83" t="s">
        <v>63</v>
      </c>
      <c r="I23" s="83" t="s">
        <v>69</v>
      </c>
      <c r="J23" s="84"/>
      <c r="K23" s="15" t="s">
        <v>388</v>
      </c>
      <c r="L23" s="85" t="str">
        <f>"84,9045"</f>
        <v>84,9045</v>
      </c>
      <c r="M23" s="17" t="s">
        <v>343</v>
      </c>
    </row>
    <row r="24" spans="1:13" ht="12.75">
      <c r="A24" s="51" t="s">
        <v>70</v>
      </c>
      <c r="B24" s="16" t="s">
        <v>71</v>
      </c>
      <c r="C24" s="16" t="s">
        <v>72</v>
      </c>
      <c r="D24" s="16" t="str">
        <f>"0,7595"</f>
        <v>0,7595</v>
      </c>
      <c r="E24" s="17" t="s">
        <v>14</v>
      </c>
      <c r="F24" s="17" t="s">
        <v>15</v>
      </c>
      <c r="G24" s="83" t="s">
        <v>73</v>
      </c>
      <c r="H24" s="83" t="s">
        <v>42</v>
      </c>
      <c r="I24" s="87" t="s">
        <v>58</v>
      </c>
      <c r="J24" s="84"/>
      <c r="K24" s="15" t="s">
        <v>389</v>
      </c>
      <c r="L24" s="85" t="str">
        <f>"66,4563"</f>
        <v>66,4563</v>
      </c>
      <c r="M24" s="17" t="s">
        <v>343</v>
      </c>
    </row>
    <row r="25" spans="1:13" ht="12.75">
      <c r="A25" s="51" t="s">
        <v>74</v>
      </c>
      <c r="B25" s="16" t="s">
        <v>75</v>
      </c>
      <c r="C25" s="16" t="s">
        <v>72</v>
      </c>
      <c r="D25" s="16" t="str">
        <f>"0,7595"</f>
        <v>0,7595</v>
      </c>
      <c r="E25" s="17" t="s">
        <v>14</v>
      </c>
      <c r="F25" s="17" t="s">
        <v>15</v>
      </c>
      <c r="G25" s="83" t="s">
        <v>29</v>
      </c>
      <c r="H25" s="83" t="s">
        <v>30</v>
      </c>
      <c r="I25" s="87" t="s">
        <v>37</v>
      </c>
      <c r="J25" s="84"/>
      <c r="K25" s="15" t="s">
        <v>384</v>
      </c>
      <c r="L25" s="85" t="str">
        <f>"41,7725"</f>
        <v>41,7725</v>
      </c>
      <c r="M25" s="17" t="s">
        <v>405</v>
      </c>
    </row>
    <row r="26" spans="1:13" ht="12.75">
      <c r="A26" s="51" t="s">
        <v>76</v>
      </c>
      <c r="B26" s="16" t="s">
        <v>77</v>
      </c>
      <c r="C26" s="16" t="s">
        <v>78</v>
      </c>
      <c r="D26" s="16" t="str">
        <f>"0,7146"</f>
        <v>0,7146</v>
      </c>
      <c r="E26" s="17" t="s">
        <v>57</v>
      </c>
      <c r="F26" s="17" t="s">
        <v>15</v>
      </c>
      <c r="G26" s="83" t="s">
        <v>79</v>
      </c>
      <c r="H26" s="83" t="s">
        <v>80</v>
      </c>
      <c r="I26" s="87" t="s">
        <v>81</v>
      </c>
      <c r="J26" s="84"/>
      <c r="K26" s="15" t="s">
        <v>390</v>
      </c>
      <c r="L26" s="85" t="str">
        <f>"96,4710"</f>
        <v>96,4710</v>
      </c>
      <c r="M26" s="17" t="s">
        <v>406</v>
      </c>
    </row>
    <row r="27" spans="1:13" ht="12.75">
      <c r="A27" s="51" t="s">
        <v>365</v>
      </c>
      <c r="B27" s="16" t="s">
        <v>82</v>
      </c>
      <c r="C27" s="16" t="s">
        <v>83</v>
      </c>
      <c r="D27" s="16" t="str">
        <f>"0,7322"</f>
        <v>0,7322</v>
      </c>
      <c r="E27" s="17" t="s">
        <v>14</v>
      </c>
      <c r="F27" s="17" t="s">
        <v>15</v>
      </c>
      <c r="G27" s="83" t="s">
        <v>69</v>
      </c>
      <c r="H27" s="83" t="s">
        <v>64</v>
      </c>
      <c r="I27" s="87" t="s">
        <v>65</v>
      </c>
      <c r="J27" s="84"/>
      <c r="K27" s="15" t="s">
        <v>391</v>
      </c>
      <c r="L27" s="85" t="str">
        <f>"87,8640"</f>
        <v>87,8640</v>
      </c>
      <c r="M27" s="17" t="s">
        <v>343</v>
      </c>
    </row>
    <row r="28" spans="1:13" ht="12.75">
      <c r="A28" s="51" t="s">
        <v>84</v>
      </c>
      <c r="B28" s="16" t="s">
        <v>85</v>
      </c>
      <c r="C28" s="16" t="s">
        <v>86</v>
      </c>
      <c r="D28" s="16" t="str">
        <f>"0,7656"</f>
        <v>0,7656</v>
      </c>
      <c r="E28" s="17" t="s">
        <v>14</v>
      </c>
      <c r="F28" s="17" t="s">
        <v>15</v>
      </c>
      <c r="G28" s="83" t="s">
        <v>58</v>
      </c>
      <c r="H28" s="83" t="s">
        <v>87</v>
      </c>
      <c r="I28" s="83" t="s">
        <v>63</v>
      </c>
      <c r="J28" s="84"/>
      <c r="K28" s="15" t="s">
        <v>392</v>
      </c>
      <c r="L28" s="85" t="str">
        <f>"84,2160"</f>
        <v>84,2160</v>
      </c>
      <c r="M28" s="17" t="s">
        <v>343</v>
      </c>
    </row>
    <row r="29" spans="1:13" ht="12.75">
      <c r="A29" s="51" t="s">
        <v>366</v>
      </c>
      <c r="B29" s="16" t="s">
        <v>88</v>
      </c>
      <c r="C29" s="16" t="s">
        <v>89</v>
      </c>
      <c r="D29" s="16" t="str">
        <f>"0,7152"</f>
        <v>0,7152</v>
      </c>
      <c r="E29" s="17" t="s">
        <v>36</v>
      </c>
      <c r="F29" s="17" t="s">
        <v>15</v>
      </c>
      <c r="G29" s="83" t="s">
        <v>43</v>
      </c>
      <c r="H29" s="83" t="s">
        <v>90</v>
      </c>
      <c r="I29" s="87" t="s">
        <v>63</v>
      </c>
      <c r="J29" s="84"/>
      <c r="K29" s="15" t="s">
        <v>393</v>
      </c>
      <c r="L29" s="85" t="str">
        <f>"76,8840"</f>
        <v>76,8840</v>
      </c>
      <c r="M29" s="17" t="s">
        <v>91</v>
      </c>
    </row>
    <row r="30" spans="1:13" ht="12.75">
      <c r="A30" s="50" t="s">
        <v>92</v>
      </c>
      <c r="B30" s="13" t="s">
        <v>93</v>
      </c>
      <c r="C30" s="13" t="s">
        <v>94</v>
      </c>
      <c r="D30" s="13" t="str">
        <f>"0,7126"</f>
        <v>0,7126</v>
      </c>
      <c r="E30" s="14" t="s">
        <v>36</v>
      </c>
      <c r="F30" s="14" t="s">
        <v>15</v>
      </c>
      <c r="G30" s="86" t="s">
        <v>43</v>
      </c>
      <c r="H30" s="86" t="s">
        <v>43</v>
      </c>
      <c r="I30" s="86" t="s">
        <v>43</v>
      </c>
      <c r="J30" s="81"/>
      <c r="K30" s="82" t="s">
        <v>358</v>
      </c>
      <c r="L30" s="82" t="s">
        <v>358</v>
      </c>
      <c r="M30" s="14" t="s">
        <v>91</v>
      </c>
    </row>
    <row r="32" spans="1:12" ht="15.75">
      <c r="A32" s="121" t="s">
        <v>95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1:13" ht="12.75">
      <c r="A33" s="49" t="s">
        <v>96</v>
      </c>
      <c r="B33" s="10" t="s">
        <v>97</v>
      </c>
      <c r="C33" s="10" t="s">
        <v>98</v>
      </c>
      <c r="D33" s="10" t="str">
        <f>"0,6779"</f>
        <v>0,6779</v>
      </c>
      <c r="E33" s="11" t="s">
        <v>14</v>
      </c>
      <c r="F33" s="11" t="s">
        <v>15</v>
      </c>
      <c r="G33" s="76" t="s">
        <v>79</v>
      </c>
      <c r="H33" s="76" t="s">
        <v>99</v>
      </c>
      <c r="I33" s="77" t="s">
        <v>100</v>
      </c>
      <c r="J33" s="78"/>
      <c r="K33" s="9" t="s">
        <v>394</v>
      </c>
      <c r="L33" s="79" t="str">
        <f>"94,9060"</f>
        <v>94,9060</v>
      </c>
      <c r="M33" s="11" t="s">
        <v>343</v>
      </c>
    </row>
    <row r="34" spans="1:13" ht="12.75">
      <c r="A34" s="51" t="s">
        <v>101</v>
      </c>
      <c r="B34" s="16" t="s">
        <v>102</v>
      </c>
      <c r="C34" s="16" t="s">
        <v>103</v>
      </c>
      <c r="D34" s="16" t="str">
        <f>"0,7074"</f>
        <v>0,7074</v>
      </c>
      <c r="E34" s="17" t="s">
        <v>14</v>
      </c>
      <c r="F34" s="17" t="s">
        <v>15</v>
      </c>
      <c r="G34" s="83" t="s">
        <v>30</v>
      </c>
      <c r="H34" s="83" t="s">
        <v>31</v>
      </c>
      <c r="I34" s="83" t="s">
        <v>104</v>
      </c>
      <c r="J34" s="84"/>
      <c r="K34" s="15" t="s">
        <v>395</v>
      </c>
      <c r="L34" s="85" t="str">
        <f>"47,7495"</f>
        <v>47,7495</v>
      </c>
      <c r="M34" s="17" t="s">
        <v>343</v>
      </c>
    </row>
    <row r="35" spans="1:13" ht="12.75">
      <c r="A35" s="51" t="s">
        <v>105</v>
      </c>
      <c r="B35" s="16" t="s">
        <v>106</v>
      </c>
      <c r="C35" s="16" t="s">
        <v>107</v>
      </c>
      <c r="D35" s="16" t="str">
        <f>"0,6709"</f>
        <v>0,6709</v>
      </c>
      <c r="E35" s="17" t="s">
        <v>108</v>
      </c>
      <c r="F35" s="17" t="s">
        <v>15</v>
      </c>
      <c r="G35" s="83" t="s">
        <v>65</v>
      </c>
      <c r="H35" s="83" t="s">
        <v>79</v>
      </c>
      <c r="I35" s="87" t="s">
        <v>109</v>
      </c>
      <c r="J35" s="84"/>
      <c r="K35" s="15" t="s">
        <v>396</v>
      </c>
      <c r="L35" s="85" t="str">
        <f>"87,2170"</f>
        <v>87,2170</v>
      </c>
      <c r="M35" s="17" t="s">
        <v>407</v>
      </c>
    </row>
    <row r="36" spans="1:13" ht="12.75">
      <c r="A36" s="51" t="s">
        <v>110</v>
      </c>
      <c r="B36" s="16" t="s">
        <v>111</v>
      </c>
      <c r="C36" s="16" t="s">
        <v>112</v>
      </c>
      <c r="D36" s="16" t="str">
        <f>"0,6806"</f>
        <v>0,6806</v>
      </c>
      <c r="E36" s="17" t="s">
        <v>36</v>
      </c>
      <c r="F36" s="17" t="s">
        <v>15</v>
      </c>
      <c r="G36" s="83" t="s">
        <v>113</v>
      </c>
      <c r="H36" s="87" t="s">
        <v>58</v>
      </c>
      <c r="I36" s="83" t="s">
        <v>58</v>
      </c>
      <c r="J36" s="84"/>
      <c r="K36" s="15" t="s">
        <v>386</v>
      </c>
      <c r="L36" s="85" t="str">
        <f>"61,2540"</f>
        <v>61,2540</v>
      </c>
      <c r="M36" s="17" t="s">
        <v>91</v>
      </c>
    </row>
    <row r="37" spans="1:13" ht="12.75">
      <c r="A37" s="51" t="s">
        <v>59</v>
      </c>
      <c r="B37" s="16" t="s">
        <v>115</v>
      </c>
      <c r="C37" s="16" t="s">
        <v>116</v>
      </c>
      <c r="D37" s="16" t="str">
        <f>"0,6714"</f>
        <v>0,6714</v>
      </c>
      <c r="E37" s="17" t="s">
        <v>57</v>
      </c>
      <c r="F37" s="17" t="s">
        <v>15</v>
      </c>
      <c r="G37" s="83" t="s">
        <v>117</v>
      </c>
      <c r="H37" s="83" t="s">
        <v>118</v>
      </c>
      <c r="I37" s="83" t="s">
        <v>119</v>
      </c>
      <c r="J37" s="84"/>
      <c r="K37" s="15" t="s">
        <v>397</v>
      </c>
      <c r="L37" s="85" t="str">
        <f>"112,4595"</f>
        <v>112,4595</v>
      </c>
      <c r="M37" s="17" t="s">
        <v>91</v>
      </c>
    </row>
    <row r="38" spans="1:13" ht="12.75">
      <c r="A38" s="51" t="s">
        <v>367</v>
      </c>
      <c r="B38" s="16" t="s">
        <v>121</v>
      </c>
      <c r="C38" s="16" t="s">
        <v>116</v>
      </c>
      <c r="D38" s="16" t="str">
        <f>"0,6714"</f>
        <v>0,6714</v>
      </c>
      <c r="E38" s="17" t="s">
        <v>36</v>
      </c>
      <c r="F38" s="17" t="s">
        <v>15</v>
      </c>
      <c r="G38" s="83" t="s">
        <v>117</v>
      </c>
      <c r="H38" s="83" t="s">
        <v>122</v>
      </c>
      <c r="I38" s="83" t="s">
        <v>123</v>
      </c>
      <c r="J38" s="84"/>
      <c r="K38" s="15" t="s">
        <v>398</v>
      </c>
      <c r="L38" s="85" t="str">
        <f>"110,7810"</f>
        <v>110,7810</v>
      </c>
      <c r="M38" s="17" t="s">
        <v>91</v>
      </c>
    </row>
    <row r="39" spans="1:13" ht="12.75">
      <c r="A39" s="51" t="s">
        <v>368</v>
      </c>
      <c r="B39" s="16" t="s">
        <v>124</v>
      </c>
      <c r="C39" s="16" t="s">
        <v>116</v>
      </c>
      <c r="D39" s="16" t="str">
        <f>"0,6714"</f>
        <v>0,6714</v>
      </c>
      <c r="E39" s="17" t="s">
        <v>14</v>
      </c>
      <c r="F39" s="17" t="s">
        <v>15</v>
      </c>
      <c r="G39" s="83" t="s">
        <v>80</v>
      </c>
      <c r="H39" s="83" t="s">
        <v>99</v>
      </c>
      <c r="I39" s="87" t="s">
        <v>100</v>
      </c>
      <c r="J39" s="84"/>
      <c r="K39" s="15" t="s">
        <v>394</v>
      </c>
      <c r="L39" s="85" t="str">
        <f>"93,9960"</f>
        <v>93,9960</v>
      </c>
      <c r="M39" s="17" t="s">
        <v>343</v>
      </c>
    </row>
    <row r="40" spans="1:13" ht="12.75">
      <c r="A40" s="51" t="s">
        <v>369</v>
      </c>
      <c r="B40" s="16" t="s">
        <v>125</v>
      </c>
      <c r="C40" s="16" t="s">
        <v>126</v>
      </c>
      <c r="D40" s="16" t="str">
        <f>"0,6729"</f>
        <v>0,6729</v>
      </c>
      <c r="E40" s="17" t="s">
        <v>108</v>
      </c>
      <c r="F40" s="17" t="s">
        <v>15</v>
      </c>
      <c r="G40" s="83" t="s">
        <v>64</v>
      </c>
      <c r="H40" s="83" t="s">
        <v>65</v>
      </c>
      <c r="I40" s="87" t="s">
        <v>127</v>
      </c>
      <c r="J40" s="84"/>
      <c r="K40" s="15" t="s">
        <v>387</v>
      </c>
      <c r="L40" s="85" t="str">
        <f>"84,1125"</f>
        <v>84,1125</v>
      </c>
      <c r="M40" s="17" t="s">
        <v>407</v>
      </c>
    </row>
    <row r="41" spans="1:13" ht="12.75">
      <c r="A41" s="50" t="s">
        <v>370</v>
      </c>
      <c r="B41" s="13" t="s">
        <v>128</v>
      </c>
      <c r="C41" s="13" t="s">
        <v>129</v>
      </c>
      <c r="D41" s="13" t="str">
        <f>"0,6699"</f>
        <v>0,6699</v>
      </c>
      <c r="E41" s="14" t="s">
        <v>14</v>
      </c>
      <c r="F41" s="14" t="s">
        <v>15</v>
      </c>
      <c r="G41" s="80" t="s">
        <v>63</v>
      </c>
      <c r="H41" s="80" t="s">
        <v>69</v>
      </c>
      <c r="I41" s="80" t="s">
        <v>64</v>
      </c>
      <c r="J41" s="81"/>
      <c r="K41" s="12" t="s">
        <v>391</v>
      </c>
      <c r="L41" s="82" t="str">
        <f>"89,5522"</f>
        <v>89,5522</v>
      </c>
      <c r="M41" s="14" t="s">
        <v>343</v>
      </c>
    </row>
    <row r="43" spans="1:12" ht="15.75">
      <c r="A43" s="121" t="s">
        <v>130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1:13" ht="12.75">
      <c r="A44" s="49" t="s">
        <v>371</v>
      </c>
      <c r="B44" s="10" t="s">
        <v>131</v>
      </c>
      <c r="C44" s="10" t="s">
        <v>132</v>
      </c>
      <c r="D44" s="10" t="str">
        <f>"0,6483"</f>
        <v>0,6483</v>
      </c>
      <c r="E44" s="11" t="s">
        <v>108</v>
      </c>
      <c r="F44" s="11" t="s">
        <v>15</v>
      </c>
      <c r="G44" s="76" t="s">
        <v>65</v>
      </c>
      <c r="H44" s="88" t="s">
        <v>79</v>
      </c>
      <c r="I44" s="76" t="s">
        <v>81</v>
      </c>
      <c r="J44" s="78"/>
      <c r="K44" s="9" t="s">
        <v>399</v>
      </c>
      <c r="L44" s="79" t="str">
        <f>"89,1412"</f>
        <v>89,1412</v>
      </c>
      <c r="M44" s="11" t="s">
        <v>407</v>
      </c>
    </row>
    <row r="45" spans="1:13" ht="12.75">
      <c r="A45" s="51" t="s">
        <v>372</v>
      </c>
      <c r="B45" s="16" t="s">
        <v>134</v>
      </c>
      <c r="C45" s="16" t="s">
        <v>135</v>
      </c>
      <c r="D45" s="16" t="str">
        <f>"0,6421"</f>
        <v>0,6421</v>
      </c>
      <c r="E45" s="17" t="s">
        <v>36</v>
      </c>
      <c r="F45" s="17" t="s">
        <v>15</v>
      </c>
      <c r="G45" s="83" t="s">
        <v>119</v>
      </c>
      <c r="H45" s="87" t="s">
        <v>136</v>
      </c>
      <c r="I45" s="83" t="s">
        <v>136</v>
      </c>
      <c r="J45" s="84"/>
      <c r="K45" s="15" t="s">
        <v>400</v>
      </c>
      <c r="L45" s="85" t="str">
        <f>"113,9727"</f>
        <v>113,9727</v>
      </c>
      <c r="M45" s="17" t="s">
        <v>408</v>
      </c>
    </row>
    <row r="46" spans="1:13" ht="12.75">
      <c r="A46" s="51" t="s">
        <v>137</v>
      </c>
      <c r="B46" s="16" t="s">
        <v>138</v>
      </c>
      <c r="C46" s="16" t="s">
        <v>139</v>
      </c>
      <c r="D46" s="16" t="str">
        <f>"0,6451"</f>
        <v>0,6451</v>
      </c>
      <c r="E46" s="17" t="s">
        <v>140</v>
      </c>
      <c r="F46" s="17" t="s">
        <v>15</v>
      </c>
      <c r="G46" s="83" t="s">
        <v>122</v>
      </c>
      <c r="H46" s="83" t="s">
        <v>119</v>
      </c>
      <c r="I46" s="83" t="s">
        <v>141</v>
      </c>
      <c r="J46" s="84"/>
      <c r="K46" s="15" t="s">
        <v>401</v>
      </c>
      <c r="L46" s="85" t="str">
        <f>"109,6670"</f>
        <v>109,6670</v>
      </c>
      <c r="M46" s="17" t="s">
        <v>91</v>
      </c>
    </row>
    <row r="47" spans="1:13" ht="12.75">
      <c r="A47" s="51" t="s">
        <v>373</v>
      </c>
      <c r="B47" s="16" t="s">
        <v>142</v>
      </c>
      <c r="C47" s="16" t="s">
        <v>143</v>
      </c>
      <c r="D47" s="16" t="str">
        <f>"0,6615"</f>
        <v>0,6615</v>
      </c>
      <c r="E47" s="17" t="s">
        <v>57</v>
      </c>
      <c r="F47" s="17" t="s">
        <v>15</v>
      </c>
      <c r="G47" s="83" t="s">
        <v>99</v>
      </c>
      <c r="H47" s="83" t="s">
        <v>117</v>
      </c>
      <c r="I47" s="83" t="s">
        <v>144</v>
      </c>
      <c r="J47" s="84"/>
      <c r="K47" s="15" t="s">
        <v>402</v>
      </c>
      <c r="L47" s="85" t="str">
        <f>"102,5325"</f>
        <v>102,5325</v>
      </c>
      <c r="M47" s="17" t="s">
        <v>406</v>
      </c>
    </row>
    <row r="48" spans="1:13" ht="12.75">
      <c r="A48" s="51" t="s">
        <v>374</v>
      </c>
      <c r="B48" s="16" t="s">
        <v>145</v>
      </c>
      <c r="C48" s="16" t="s">
        <v>146</v>
      </c>
      <c r="D48" s="16" t="str">
        <f>"0,6471"</f>
        <v>0,6471</v>
      </c>
      <c r="E48" s="17" t="s">
        <v>36</v>
      </c>
      <c r="F48" s="17" t="s">
        <v>15</v>
      </c>
      <c r="G48" s="87" t="s">
        <v>79</v>
      </c>
      <c r="H48" s="83" t="s">
        <v>80</v>
      </c>
      <c r="I48" s="87" t="s">
        <v>99</v>
      </c>
      <c r="J48" s="84"/>
      <c r="K48" s="15" t="s">
        <v>390</v>
      </c>
      <c r="L48" s="85" t="str">
        <f>"87,3585"</f>
        <v>87,3585</v>
      </c>
      <c r="M48" s="17" t="s">
        <v>91</v>
      </c>
    </row>
    <row r="49" spans="1:13" ht="12.75">
      <c r="A49" s="51" t="s">
        <v>375</v>
      </c>
      <c r="B49" s="16" t="s">
        <v>147</v>
      </c>
      <c r="C49" s="16" t="s">
        <v>143</v>
      </c>
      <c r="D49" s="16" t="str">
        <f>"0,6615"</f>
        <v>0,6615</v>
      </c>
      <c r="E49" s="17" t="s">
        <v>14</v>
      </c>
      <c r="F49" s="17" t="s">
        <v>15</v>
      </c>
      <c r="G49" s="83" t="s">
        <v>65</v>
      </c>
      <c r="H49" s="87" t="s">
        <v>80</v>
      </c>
      <c r="I49" s="87" t="s">
        <v>80</v>
      </c>
      <c r="J49" s="84"/>
      <c r="K49" s="15" t="s">
        <v>387</v>
      </c>
      <c r="L49" s="85" t="str">
        <f>"82,6875"</f>
        <v>82,6875</v>
      </c>
      <c r="M49" s="17" t="s">
        <v>343</v>
      </c>
    </row>
    <row r="50" spans="1:13" ht="12.75">
      <c r="A50" s="51" t="s">
        <v>148</v>
      </c>
      <c r="B50" s="16" t="s">
        <v>149</v>
      </c>
      <c r="C50" s="16" t="s">
        <v>150</v>
      </c>
      <c r="D50" s="16" t="str">
        <f>"0,6499"</f>
        <v>0,6499</v>
      </c>
      <c r="E50" s="17" t="s">
        <v>14</v>
      </c>
      <c r="F50" s="17" t="s">
        <v>15</v>
      </c>
      <c r="G50" s="87" t="s">
        <v>65</v>
      </c>
      <c r="H50" s="87" t="s">
        <v>65</v>
      </c>
      <c r="I50" s="87" t="s">
        <v>79</v>
      </c>
      <c r="J50" s="84"/>
      <c r="K50" s="85" t="s">
        <v>358</v>
      </c>
      <c r="L50" s="85" t="s">
        <v>358</v>
      </c>
      <c r="M50" s="17" t="s">
        <v>343</v>
      </c>
    </row>
    <row r="51" spans="1:13" ht="12.75">
      <c r="A51" s="50" t="s">
        <v>338</v>
      </c>
      <c r="B51" s="13" t="s">
        <v>151</v>
      </c>
      <c r="C51" s="13" t="s">
        <v>152</v>
      </c>
      <c r="D51" s="13" t="str">
        <f>"0,6440"</f>
        <v>0,6440</v>
      </c>
      <c r="E51" s="14" t="s">
        <v>14</v>
      </c>
      <c r="F51" s="14" t="s">
        <v>15</v>
      </c>
      <c r="G51" s="80" t="s">
        <v>64</v>
      </c>
      <c r="H51" s="81"/>
      <c r="I51" s="81"/>
      <c r="J51" s="81"/>
      <c r="K51" s="12" t="s">
        <v>391</v>
      </c>
      <c r="L51" s="82" t="str">
        <f>"96,6000"</f>
        <v>96,6000</v>
      </c>
      <c r="M51" s="14" t="s">
        <v>343</v>
      </c>
    </row>
    <row r="53" spans="1:12" ht="15.75">
      <c r="A53" s="121" t="s">
        <v>153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1:13" ht="12.75">
      <c r="A54" s="49" t="s">
        <v>154</v>
      </c>
      <c r="B54" s="10" t="s">
        <v>155</v>
      </c>
      <c r="C54" s="10" t="s">
        <v>156</v>
      </c>
      <c r="D54" s="10" t="str">
        <f>"0,6111"</f>
        <v>0,6111</v>
      </c>
      <c r="E54" s="11" t="s">
        <v>36</v>
      </c>
      <c r="F54" s="11" t="s">
        <v>15</v>
      </c>
      <c r="G54" s="76" t="s">
        <v>117</v>
      </c>
      <c r="H54" s="76" t="s">
        <v>122</v>
      </c>
      <c r="I54" s="76" t="s">
        <v>141</v>
      </c>
      <c r="J54" s="77" t="s">
        <v>157</v>
      </c>
      <c r="K54" s="9" t="s">
        <v>401</v>
      </c>
      <c r="L54" s="79" t="str">
        <f>"103,8870"</f>
        <v>103,8870</v>
      </c>
      <c r="M54" s="11" t="s">
        <v>343</v>
      </c>
    </row>
    <row r="55" spans="1:13" ht="12.75">
      <c r="A55" s="51" t="s">
        <v>376</v>
      </c>
      <c r="B55" s="16" t="s">
        <v>158</v>
      </c>
      <c r="C55" s="16" t="s">
        <v>159</v>
      </c>
      <c r="D55" s="16" t="str">
        <f>"0,6113"</f>
        <v>0,6113</v>
      </c>
      <c r="E55" s="17" t="s">
        <v>108</v>
      </c>
      <c r="F55" s="17" t="s">
        <v>160</v>
      </c>
      <c r="G55" s="83" t="s">
        <v>144</v>
      </c>
      <c r="H55" s="83" t="s">
        <v>161</v>
      </c>
      <c r="I55" s="83" t="s">
        <v>141</v>
      </c>
      <c r="J55" s="84"/>
      <c r="K55" s="15" t="s">
        <v>401</v>
      </c>
      <c r="L55" s="85" t="str">
        <f>"103,9210"</f>
        <v>103,9210</v>
      </c>
      <c r="M55" s="17" t="s">
        <v>407</v>
      </c>
    </row>
    <row r="56" spans="1:13" ht="12.75">
      <c r="A56" s="51" t="s">
        <v>377</v>
      </c>
      <c r="B56" s="16" t="s">
        <v>162</v>
      </c>
      <c r="C56" s="16" t="s">
        <v>163</v>
      </c>
      <c r="D56" s="16" t="str">
        <f>"0,6103"</f>
        <v>0,6103</v>
      </c>
      <c r="E56" s="17" t="s">
        <v>14</v>
      </c>
      <c r="F56" s="17" t="s">
        <v>15</v>
      </c>
      <c r="G56" s="83" t="s">
        <v>144</v>
      </c>
      <c r="H56" s="83" t="s">
        <v>161</v>
      </c>
      <c r="I56" s="83" t="s">
        <v>119</v>
      </c>
      <c r="J56" s="87" t="s">
        <v>141</v>
      </c>
      <c r="K56" s="15" t="s">
        <v>397</v>
      </c>
      <c r="L56" s="85" t="str">
        <f>"102,2253"</f>
        <v>102,2253</v>
      </c>
      <c r="M56" s="17" t="s">
        <v>343</v>
      </c>
    </row>
    <row r="57" spans="1:13" ht="12.75">
      <c r="A57" s="50" t="s">
        <v>164</v>
      </c>
      <c r="B57" s="13" t="s">
        <v>165</v>
      </c>
      <c r="C57" s="13" t="s">
        <v>166</v>
      </c>
      <c r="D57" s="13" t="str">
        <f>"0,6209"</f>
        <v>0,6209</v>
      </c>
      <c r="E57" s="14" t="s">
        <v>14</v>
      </c>
      <c r="F57" s="14" t="s">
        <v>15</v>
      </c>
      <c r="G57" s="80" t="s">
        <v>65</v>
      </c>
      <c r="H57" s="80" t="s">
        <v>80</v>
      </c>
      <c r="I57" s="80" t="s">
        <v>100</v>
      </c>
      <c r="J57" s="81"/>
      <c r="K57" s="12" t="s">
        <v>403</v>
      </c>
      <c r="L57" s="82" t="str">
        <f>"90,0305"</f>
        <v>90,0305</v>
      </c>
      <c r="M57" s="14" t="s">
        <v>25</v>
      </c>
    </row>
    <row r="59" spans="1:12" ht="15.75">
      <c r="A59" s="121" t="s">
        <v>167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</row>
    <row r="60" spans="1:13" ht="12.75">
      <c r="A60" s="49" t="s">
        <v>154</v>
      </c>
      <c r="B60" s="10" t="s">
        <v>155</v>
      </c>
      <c r="C60" s="10" t="s">
        <v>168</v>
      </c>
      <c r="D60" s="10" t="str">
        <f>"0,6074"</f>
        <v>0,6074</v>
      </c>
      <c r="E60" s="11" t="s">
        <v>14</v>
      </c>
      <c r="F60" s="11" t="s">
        <v>15</v>
      </c>
      <c r="G60" s="77" t="s">
        <v>16</v>
      </c>
      <c r="H60" s="78"/>
      <c r="I60" s="78"/>
      <c r="J60" s="78"/>
      <c r="K60" s="79" t="s">
        <v>358</v>
      </c>
      <c r="L60" s="79" t="s">
        <v>358</v>
      </c>
      <c r="M60" s="11" t="s">
        <v>343</v>
      </c>
    </row>
    <row r="61" spans="1:13" ht="12.75">
      <c r="A61" s="51" t="s">
        <v>169</v>
      </c>
      <c r="B61" s="16" t="s">
        <v>170</v>
      </c>
      <c r="C61" s="16" t="s">
        <v>171</v>
      </c>
      <c r="D61" s="16" t="str">
        <f>"0,5996"</f>
        <v>0,5996</v>
      </c>
      <c r="E61" s="17" t="s">
        <v>14</v>
      </c>
      <c r="F61" s="17" t="s">
        <v>15</v>
      </c>
      <c r="G61" s="83" t="s">
        <v>99</v>
      </c>
      <c r="H61" s="83" t="s">
        <v>144</v>
      </c>
      <c r="I61" s="87" t="s">
        <v>119</v>
      </c>
      <c r="J61" s="84"/>
      <c r="K61" s="15" t="s">
        <v>402</v>
      </c>
      <c r="L61" s="85" t="str">
        <f>"92,9380"</f>
        <v>92,9380</v>
      </c>
      <c r="M61" s="17" t="s">
        <v>343</v>
      </c>
    </row>
    <row r="62" spans="1:13" ht="12.75">
      <c r="A62" s="51" t="s">
        <v>340</v>
      </c>
      <c r="B62" s="16" t="s">
        <v>173</v>
      </c>
      <c r="C62" s="16" t="s">
        <v>174</v>
      </c>
      <c r="D62" s="16" t="str">
        <f>"0,5887"</f>
        <v>0,5887</v>
      </c>
      <c r="E62" s="17" t="s">
        <v>175</v>
      </c>
      <c r="F62" s="17" t="s">
        <v>15</v>
      </c>
      <c r="G62" s="83" t="s">
        <v>176</v>
      </c>
      <c r="H62" s="84"/>
      <c r="I62" s="84"/>
      <c r="J62" s="84"/>
      <c r="K62" s="15" t="s">
        <v>404</v>
      </c>
      <c r="L62" s="85" t="str">
        <f>"108,9095"</f>
        <v>108,9095</v>
      </c>
      <c r="M62" s="17" t="s">
        <v>91</v>
      </c>
    </row>
    <row r="63" spans="1:13" ht="12.75">
      <c r="A63" s="50" t="s">
        <v>378</v>
      </c>
      <c r="B63" s="13" t="s">
        <v>177</v>
      </c>
      <c r="C63" s="13" t="s">
        <v>178</v>
      </c>
      <c r="D63" s="13" t="str">
        <f>"0,5976"</f>
        <v>0,5976</v>
      </c>
      <c r="E63" s="14" t="s">
        <v>36</v>
      </c>
      <c r="F63" s="14" t="s">
        <v>15</v>
      </c>
      <c r="G63" s="86" t="s">
        <v>122</v>
      </c>
      <c r="H63" s="80" t="s">
        <v>123</v>
      </c>
      <c r="I63" s="80" t="s">
        <v>141</v>
      </c>
      <c r="J63" s="81"/>
      <c r="K63" s="12" t="s">
        <v>401</v>
      </c>
      <c r="L63" s="82" t="str">
        <f>"102,1000"</f>
        <v>102,1000</v>
      </c>
      <c r="M63" s="14" t="s">
        <v>343</v>
      </c>
    </row>
    <row r="66" spans="1:2" ht="18">
      <c r="A66" s="18" t="s">
        <v>179</v>
      </c>
      <c r="B66" s="19"/>
    </row>
    <row r="67" spans="1:2" ht="15.75">
      <c r="A67" s="20" t="s">
        <v>180</v>
      </c>
      <c r="B67" s="21"/>
    </row>
    <row r="68" spans="1:2" ht="13.5">
      <c r="A68" s="22"/>
      <c r="B68" s="23" t="s">
        <v>192</v>
      </c>
    </row>
    <row r="69" spans="1:5" ht="13.5">
      <c r="A69" s="24" t="s">
        <v>181</v>
      </c>
      <c r="B69" s="24" t="s">
        <v>182</v>
      </c>
      <c r="C69" s="24" t="s">
        <v>183</v>
      </c>
      <c r="D69" s="24" t="s">
        <v>184</v>
      </c>
      <c r="E69" s="24" t="s">
        <v>185</v>
      </c>
    </row>
    <row r="70" spans="1:5" ht="12.75">
      <c r="A70" s="122" t="s">
        <v>133</v>
      </c>
      <c r="B70" s="1" t="s">
        <v>192</v>
      </c>
      <c r="C70" s="1" t="s">
        <v>409</v>
      </c>
      <c r="D70" s="1" t="s">
        <v>136</v>
      </c>
      <c r="E70" s="4" t="s">
        <v>193</v>
      </c>
    </row>
    <row r="71" spans="1:5" ht="12.75">
      <c r="A71" s="122" t="s">
        <v>114</v>
      </c>
      <c r="B71" s="1" t="s">
        <v>192</v>
      </c>
      <c r="C71" s="1" t="s">
        <v>187</v>
      </c>
      <c r="D71" s="1" t="s">
        <v>119</v>
      </c>
      <c r="E71" s="4" t="s">
        <v>194</v>
      </c>
    </row>
    <row r="72" spans="1:5" ht="12.75">
      <c r="A72" s="122" t="s">
        <v>120</v>
      </c>
      <c r="B72" s="1" t="s">
        <v>192</v>
      </c>
      <c r="C72" s="1" t="s">
        <v>187</v>
      </c>
      <c r="D72" s="1" t="s">
        <v>123</v>
      </c>
      <c r="E72" s="4" t="s">
        <v>195</v>
      </c>
    </row>
  </sheetData>
  <sheetProtection/>
  <mergeCells count="20">
    <mergeCell ref="A15:L15"/>
    <mergeCell ref="A21:L21"/>
    <mergeCell ref="A32:L32"/>
    <mergeCell ref="A43:L43"/>
    <mergeCell ref="A53:L53"/>
    <mergeCell ref="A59:L59"/>
    <mergeCell ref="A5:L5"/>
    <mergeCell ref="A8:L8"/>
    <mergeCell ref="A12:L12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2015-12-24T11:28:36Z</dcterms:modified>
  <cp:category/>
  <cp:version/>
  <cp:contentType/>
  <cp:contentStatus/>
</cp:coreProperties>
</file>