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80" yWindow="320" windowWidth="11340" windowHeight="9700" activeTab="0"/>
  </bookViews>
  <sheets>
    <sheet name="Становая тяга без экипировки" sheetId="1" r:id="rId1"/>
    <sheet name="Народный жим 1_2 веса" sheetId="2" r:id="rId2"/>
    <sheet name="Народный жим 1 вес" sheetId="3" r:id="rId3"/>
    <sheet name="Жим лежа в однослойной экипир." sheetId="4" r:id="rId4"/>
    <sheet name="Жим лежа без экипировки" sheetId="5" r:id="rId5"/>
    <sheet name="Пауэрлифтинг в односл. экипир." sheetId="6" r:id="rId6"/>
    <sheet name="Пауэрлифтинг в бинтах" sheetId="7" r:id="rId7"/>
    <sheet name="Пауэрлифтинг без экипировки" sheetId="8" r:id="rId8"/>
    <sheet name="Grip Block" sheetId="9" r:id="rId9"/>
    <sheet name="HUB" sheetId="10" r:id="rId10"/>
    <sheet name="Apollon Axle" sheetId="11" r:id="rId11"/>
    <sheet name="Rolling Thunder" sheetId="12" r:id="rId12"/>
  </sheets>
  <definedNames/>
  <calcPr fullCalcOnLoad="1"/>
</workbook>
</file>

<file path=xl/sharedStrings.xml><?xml version="1.0" encoding="utf-8"?>
<sst xmlns="http://schemas.openxmlformats.org/spreadsheetml/2006/main" count="984" uniqueCount="303">
  <si>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</si>
  <si>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</si>
  <si>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</si>
  <si>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</si>
  <si>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</si>
  <si>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</si>
  <si>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</si>
  <si>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</si>
  <si>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</si>
  <si>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Wilks</t>
  </si>
  <si>
    <t>ВЕСОВАЯ КАТЕГОРИЯ   60</t>
  </si>
  <si>
    <t>Завьялова Кристина</t>
  </si>
  <si>
    <t>Teenage 15-19 (30.06.2000)/15</t>
  </si>
  <si>
    <t xml:space="preserve">Лично </t>
  </si>
  <si>
    <t xml:space="preserve">Казань/Татарстан </t>
  </si>
  <si>
    <t>50,0</t>
  </si>
  <si>
    <t>55,0</t>
  </si>
  <si>
    <t>57,5</t>
  </si>
  <si>
    <t>ВЕСОВАЯ КАТЕГОРИЯ   75</t>
  </si>
  <si>
    <t>Кузьмина Полина</t>
  </si>
  <si>
    <t>Open (04.11.1976)/39</t>
  </si>
  <si>
    <t>70,0</t>
  </si>
  <si>
    <t>72,5</t>
  </si>
  <si>
    <t>75,0</t>
  </si>
  <si>
    <t>Фатыхова Евгения</t>
  </si>
  <si>
    <t>Open (03.03.1986)/30</t>
  </si>
  <si>
    <t>65,0</t>
  </si>
  <si>
    <t>Юсупов Ришат</t>
  </si>
  <si>
    <t>Open (01.12.1989)/26</t>
  </si>
  <si>
    <t>80,0</t>
  </si>
  <si>
    <t>87,5</t>
  </si>
  <si>
    <t>ВЕСОВАЯ КАТЕГОРИЯ   67.5</t>
  </si>
  <si>
    <t>Афанасьев Дмитрий</t>
  </si>
  <si>
    <t>Open (19.07.1990)/25</t>
  </si>
  <si>
    <t xml:space="preserve">Набережные Челны/Татарстан </t>
  </si>
  <si>
    <t>100,0</t>
  </si>
  <si>
    <t>110,0</t>
  </si>
  <si>
    <t>Джамолов Фуркат</t>
  </si>
  <si>
    <t>Open (23.07.1990)/25</t>
  </si>
  <si>
    <t>85,0</t>
  </si>
  <si>
    <t>Зайнуллин Руслан</t>
  </si>
  <si>
    <t>Juniors 20-23 (19.11.1993)/22</t>
  </si>
  <si>
    <t>125,0</t>
  </si>
  <si>
    <t>135,0</t>
  </si>
  <si>
    <t>ВЕСОВАЯ КАТЕГОРИЯ   90</t>
  </si>
  <si>
    <t>Зорин Артур</t>
  </si>
  <si>
    <t>Teenage 15-19 (29.04.1998)/17</t>
  </si>
  <si>
    <t>117,5</t>
  </si>
  <si>
    <t>120,0</t>
  </si>
  <si>
    <t>Кирисов Константин</t>
  </si>
  <si>
    <t>Open (14.01.1991)/25</t>
  </si>
  <si>
    <t xml:space="preserve">Планета Фитнес </t>
  </si>
  <si>
    <t>147,5</t>
  </si>
  <si>
    <t>155,0</t>
  </si>
  <si>
    <t>Шагиахмитов Эльдар</t>
  </si>
  <si>
    <t>Open (21.08.1988)/27</t>
  </si>
  <si>
    <t xml:space="preserve">Апастовский р-н, пос. Каратунс </t>
  </si>
  <si>
    <t>130,0</t>
  </si>
  <si>
    <t>140,0</t>
  </si>
  <si>
    <t>150,0</t>
  </si>
  <si>
    <t>Гребенев Константин</t>
  </si>
  <si>
    <t>Open (26.11.1990)/25</t>
  </si>
  <si>
    <t>115,0</t>
  </si>
  <si>
    <t>Шафиев Илдар</t>
  </si>
  <si>
    <t>Masters 45-49 (01.08.1966)/49</t>
  </si>
  <si>
    <t>142,5</t>
  </si>
  <si>
    <t>ВЕСОВАЯ КАТЕГОРИЯ   110</t>
  </si>
  <si>
    <t>Сагдиев Рустем</t>
  </si>
  <si>
    <t>Open (21.10.1971)/44</t>
  </si>
  <si>
    <t>220,0</t>
  </si>
  <si>
    <t>227,5</t>
  </si>
  <si>
    <t>230,0</t>
  </si>
  <si>
    <t>Александров Евгений</t>
  </si>
  <si>
    <t>Open (28.12.1974)/41</t>
  </si>
  <si>
    <t xml:space="preserve">Bee fit </t>
  </si>
  <si>
    <t>180,0</t>
  </si>
  <si>
    <t>190,0</t>
  </si>
  <si>
    <t>200,0</t>
  </si>
  <si>
    <t>Бариев Динар</t>
  </si>
  <si>
    <t>Masters 40-44 (20.10.1971)/44</t>
  </si>
  <si>
    <t>165,0</t>
  </si>
  <si>
    <t>172,5</t>
  </si>
  <si>
    <t>ВЕСОВАЯ КАТЕГОРИЯ   140+</t>
  </si>
  <si>
    <t>Тужилов Артур</t>
  </si>
  <si>
    <t>Open (05.01.1988)/28</t>
  </si>
  <si>
    <t>160,0</t>
  </si>
  <si>
    <t xml:space="preserve">Абсолютный зачёт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</si>
  <si>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</si>
  <si>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</si>
  <si>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</si>
  <si>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</si>
  <si>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</si>
  <si>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Открытая </t>
  </si>
  <si>
    <t xml:space="preserve">Мужчины </t>
  </si>
  <si>
    <t>137,0340</t>
  </si>
  <si>
    <t>118,7000</t>
  </si>
  <si>
    <t>96,7895</t>
  </si>
  <si>
    <t>ВЕСОВАЯ КАТЕГОРИЯ   100</t>
  </si>
  <si>
    <t>Нагайцев Олег</t>
  </si>
  <si>
    <t>Open (19.03.1987)/29</t>
  </si>
  <si>
    <t>210,0</t>
  </si>
  <si>
    <t>215,0</t>
  </si>
  <si>
    <t>Захарчук Владимир</t>
  </si>
  <si>
    <t>Open (08.11.1990)/25</t>
  </si>
  <si>
    <t>185,0</t>
  </si>
  <si>
    <t>Мураткин Александр</t>
  </si>
  <si>
    <t>Open (29.08.1985)/30</t>
  </si>
  <si>
    <t>237,5</t>
  </si>
  <si>
    <t>240,0</t>
  </si>
  <si>
    <t>Абдюшев Эдуард</t>
  </si>
  <si>
    <t>Masters 60-64 (02.03.1955)/61</t>
  </si>
  <si>
    <t xml:space="preserve">Электрон </t>
  </si>
  <si>
    <t>197,5</t>
  </si>
  <si>
    <t>202,5</t>
  </si>
  <si>
    <t>Сафин Айдар</t>
  </si>
  <si>
    <t>Teenage 15-19 (14.07.1996)/19</t>
  </si>
  <si>
    <t>145,0</t>
  </si>
  <si>
    <t>345,0</t>
  </si>
  <si>
    <t>ВЕСОВАЯ КАТЕГОРИЯ   52</t>
  </si>
  <si>
    <t>Мухьянова Лейсан</t>
  </si>
  <si>
    <t>Teenage 15-19 (26.09.1996)/19</t>
  </si>
  <si>
    <t>60,0</t>
  </si>
  <si>
    <t>30,0</t>
  </si>
  <si>
    <t>35,0</t>
  </si>
  <si>
    <t>37,5</t>
  </si>
  <si>
    <t>Open (26.09.1996)/19</t>
  </si>
  <si>
    <t>ВЕСОВАЯ КАТЕГОРИЯ   82.5</t>
  </si>
  <si>
    <t>Рогов Артур</t>
  </si>
  <si>
    <t>Teenage 15-19 (25.09.1999)/16</t>
  </si>
  <si>
    <t xml:space="preserve">Зеленодольск/Татарстан </t>
  </si>
  <si>
    <t>170,0</t>
  </si>
  <si>
    <t>95,0</t>
  </si>
  <si>
    <t>105,0</t>
  </si>
  <si>
    <t>465,0</t>
  </si>
  <si>
    <t>Гайсин Руслан</t>
  </si>
  <si>
    <t>Open (13.12.1998)/17</t>
  </si>
  <si>
    <t>99,50</t>
  </si>
  <si>
    <t>225,0</t>
  </si>
  <si>
    <t>250,0</t>
  </si>
  <si>
    <t>235,0</t>
  </si>
  <si>
    <t>605,0</t>
  </si>
  <si>
    <t>Хидиятов Руслан</t>
  </si>
  <si>
    <t>Teenage 15-19 (23.12.1996)/19</t>
  </si>
  <si>
    <t>Грахов Юлий</t>
  </si>
  <si>
    <t>Masters 50-54 (17.08.1963)/52</t>
  </si>
  <si>
    <t>Салаватов Марат</t>
  </si>
  <si>
    <t>Open (19.03.1990)/26</t>
  </si>
  <si>
    <t>Место</t>
  </si>
  <si>
    <t>Возрастная группа
Дата рождения/Возраст</t>
  </si>
  <si>
    <t>Собств. вес</t>
  </si>
  <si>
    <t>Результат</t>
  </si>
  <si>
    <t>Город/область</t>
  </si>
  <si>
    <t>Санкт-Петербург/Ленинградская область</t>
  </si>
  <si>
    <t xml:space="preserve">Самостоятельно </t>
  </si>
  <si>
    <t>Кубок города Казань IPL                                                                                                                          Пауэрлифтинг в бинтах
09 - 10 апреля 2016 г.</t>
  </si>
  <si>
    <t>50,7</t>
  </si>
  <si>
    <t>80,7</t>
  </si>
  <si>
    <t>79,6</t>
  </si>
  <si>
    <t>92,0</t>
  </si>
  <si>
    <t>108,8</t>
  </si>
  <si>
    <t>Ахметов Т.</t>
  </si>
  <si>
    <t xml:space="preserve">Кирисов К. </t>
  </si>
  <si>
    <t>Рогов П.</t>
  </si>
  <si>
    <t>65,2</t>
  </si>
  <si>
    <t>98,6</t>
  </si>
  <si>
    <t>92,8</t>
  </si>
  <si>
    <t>108,5</t>
  </si>
  <si>
    <t>108,0</t>
  </si>
  <si>
    <t>Мураткин А.</t>
  </si>
  <si>
    <t>Апастовский р-н, пос. Каратун/Татарстан</t>
  </si>
  <si>
    <t>59,5</t>
  </si>
  <si>
    <t>58,7</t>
  </si>
  <si>
    <t>66,1</t>
  </si>
  <si>
    <t>61,8</t>
  </si>
  <si>
    <t>71,5</t>
  </si>
  <si>
    <t>89,0</t>
  </si>
  <si>
    <t>85,5</t>
  </si>
  <si>
    <t>87,6</t>
  </si>
  <si>
    <t>89,5</t>
  </si>
  <si>
    <t>105,9</t>
  </si>
  <si>
    <t>107,1</t>
  </si>
  <si>
    <t>106,0</t>
  </si>
  <si>
    <t>148,6</t>
  </si>
  <si>
    <t>Фатыхова Е.</t>
  </si>
  <si>
    <t>Валиуллин А.</t>
  </si>
  <si>
    <t>Садретдинов Д.</t>
  </si>
  <si>
    <t>Букаев А.</t>
  </si>
  <si>
    <t xml:space="preserve">110,0 </t>
  </si>
  <si>
    <t xml:space="preserve">90,0 </t>
  </si>
  <si>
    <t>0</t>
  </si>
  <si>
    <t>1</t>
  </si>
  <si>
    <t>2</t>
  </si>
  <si>
    <t>3</t>
  </si>
  <si>
    <t>Gloss</t>
  </si>
  <si>
    <t>Вес</t>
  </si>
  <si>
    <t>Повторы</t>
  </si>
  <si>
    <t>ВЕСОВАЯ КАТЕГОРИЯ   44</t>
  </si>
  <si>
    <t>Демченко Наталья</t>
  </si>
  <si>
    <t>Open (04.06.1986)/29</t>
  </si>
  <si>
    <t>22,5</t>
  </si>
  <si>
    <t>25,0</t>
  </si>
  <si>
    <t>43,9</t>
  </si>
  <si>
    <t xml:space="preserve">Костин А. </t>
  </si>
  <si>
    <t>25</t>
  </si>
  <si>
    <t>44</t>
  </si>
  <si>
    <t>1650,0</t>
  </si>
  <si>
    <t>62,5</t>
  </si>
  <si>
    <t>Хисамутдинов Айрат</t>
  </si>
  <si>
    <t>Open (24.12.1986)/29</t>
  </si>
  <si>
    <t>Нургалиев Наиль</t>
  </si>
  <si>
    <t>Open (23.04.1974)/41</t>
  </si>
  <si>
    <t>82,5</t>
  </si>
  <si>
    <t>90,0</t>
  </si>
  <si>
    <t xml:space="preserve">Gloss </t>
  </si>
  <si>
    <t>3052,5</t>
  </si>
  <si>
    <t>2070,0</t>
  </si>
  <si>
    <t>1610,0</t>
  </si>
  <si>
    <t>937,5</t>
  </si>
  <si>
    <t>61,7</t>
  </si>
  <si>
    <t>68,0</t>
  </si>
  <si>
    <t>81,4</t>
  </si>
  <si>
    <t>15</t>
  </si>
  <si>
    <t>23</t>
  </si>
  <si>
    <t>37</t>
  </si>
  <si>
    <t>4</t>
  </si>
  <si>
    <t>Фаустов Александр</t>
  </si>
  <si>
    <t>Open (21.02.1976)/40</t>
  </si>
  <si>
    <t xml:space="preserve">Новомосковск/Тульская область </t>
  </si>
  <si>
    <t>51,0</t>
  </si>
  <si>
    <t>61,0</t>
  </si>
  <si>
    <t>71,0</t>
  </si>
  <si>
    <t>78,5</t>
  </si>
  <si>
    <t>Кузнецов Сергей</t>
  </si>
  <si>
    <t>Open (07.06.1985)/30</t>
  </si>
  <si>
    <t>58,5</t>
  </si>
  <si>
    <t>63,5</t>
  </si>
  <si>
    <t>ВЕСОВАЯ КАТЕГОРИЯ   125</t>
  </si>
  <si>
    <t>Кириллов Александр</t>
  </si>
  <si>
    <t>Open (04.03.1973)/43</t>
  </si>
  <si>
    <t>53,5</t>
  </si>
  <si>
    <t>ВЕСОВАЯ КАТЕГОРИЯ   90+</t>
  </si>
  <si>
    <t>Master 40+ (21.02.1976)/40</t>
  </si>
  <si>
    <t>Master 40+ (04.03.1973)/43</t>
  </si>
  <si>
    <t>Master 40+ (17.08.1963)/52</t>
  </si>
  <si>
    <t>41,0</t>
  </si>
  <si>
    <t>46,0</t>
  </si>
  <si>
    <t>Тоннаж</t>
  </si>
  <si>
    <t>106,3</t>
  </si>
  <si>
    <t>106,1</t>
  </si>
  <si>
    <t>123,9</t>
  </si>
  <si>
    <t>Федяев Михаил</t>
  </si>
  <si>
    <t>Open (03.03.1987)/29</t>
  </si>
  <si>
    <t>27,5</t>
  </si>
  <si>
    <t>Гафаров Айрат</t>
  </si>
  <si>
    <t>Master 40+ (21.03.1970)/46</t>
  </si>
  <si>
    <t>20,0</t>
  </si>
  <si>
    <t>Хайкин А.</t>
  </si>
  <si>
    <t>83,6</t>
  </si>
  <si>
    <t>93,6</t>
  </si>
  <si>
    <t>Казань/Татарстан</t>
  </si>
  <si>
    <t>Нижний Новгород/Нижегородская область</t>
  </si>
  <si>
    <t>ВЕСОВАЯ КАТЕГОРИЯ   70</t>
  </si>
  <si>
    <t>Гарифуллин Ратмир</t>
  </si>
  <si>
    <t>Open (13.07.1986)/29</t>
  </si>
  <si>
    <t>Мотренко Кирилл</t>
  </si>
  <si>
    <t>Open (19.06.1990)/25</t>
  </si>
  <si>
    <t>205,0</t>
  </si>
  <si>
    <t>175,0</t>
  </si>
  <si>
    <t>113,0000</t>
  </si>
  <si>
    <t>95,6813</t>
  </si>
  <si>
    <t>91,4400</t>
  </si>
  <si>
    <t>99,6</t>
  </si>
  <si>
    <t>108,3</t>
  </si>
  <si>
    <t xml:space="preserve">125,0 </t>
  </si>
  <si>
    <t>Казань/Республика Татарстан</t>
  </si>
  <si>
    <t>Кубок города Казань САР                                                                                                                                   Apollon Axle
09 - 10 апреля 2016 г.</t>
  </si>
  <si>
    <t>ВЕСОВАЯ КАТЕГОРИЯ   80</t>
  </si>
  <si>
    <t>Сайдилла уулу</t>
  </si>
  <si>
    <t>Open (11.07.1990)/25</t>
  </si>
  <si>
    <t>66,0</t>
  </si>
  <si>
    <t>68,5</t>
  </si>
  <si>
    <t>81,0</t>
  </si>
  <si>
    <t>93,5</t>
  </si>
  <si>
    <t>56,0</t>
  </si>
  <si>
    <t>76,0</t>
  </si>
  <si>
    <t>83,5</t>
  </si>
  <si>
    <t>86,0</t>
  </si>
  <si>
    <t>48,5</t>
  </si>
  <si>
    <t>79,2</t>
  </si>
  <si>
    <t>Исфана/Киргизия</t>
  </si>
  <si>
    <t xml:space="preserve">Казань/Республика Татарстан </t>
  </si>
  <si>
    <t xml:space="preserve">Нижний Новгород/Нижегородская область </t>
  </si>
  <si>
    <t>Кубок города Казань IPL                                                                                                                                                          Пауэрлифтинг без экипировки
09 - 10 апреля 2016 г.</t>
  </si>
  <si>
    <t>Кубок города Казань IPL                                                                                                                                             Пауэрлифтинг в однослойной экипировке
09 - 10 апреля 2016г.</t>
  </si>
  <si>
    <t>Кубок города Казань IPL                                                                                                                             Жим лежа в однослойной экипировке
09 - 10 апреля 2016 г.</t>
  </si>
  <si>
    <t>Кубок города Казань IPL                                                                                                                                              Жим лежа без экипировки
09 - 10 апреля 2016 г.</t>
  </si>
  <si>
    <t>Кубок города Казань IPL                                                                                                                                    Становая тяга без экипировки
09 - 10 апреля 2016 г.</t>
  </si>
  <si>
    <t>Кубок города Казань СПР                                                                                                                             Народный жим (1 вес)
09 - 10 апреля 2016 г.</t>
  </si>
  <si>
    <t>Кубок города Казань СПР                                                                                                                 Народный жим (1/2 вес)
09 - 10 апреля 2016 г.</t>
  </si>
  <si>
    <t>Кубок города Казань САР                                                                                                                                       Two handed pinch grip block
09 - 10 апреля 2016 г.</t>
  </si>
  <si>
    <t>Кубок города Казань САР                                                                                                                                   HUB
09 - 10 апреля 2016 г.</t>
  </si>
  <si>
    <t xml:space="preserve">Power house gym </t>
  </si>
  <si>
    <t>Кубок города Казань САР                                                                                                                                      Rolling Thunder
09 - 10 апреля 2016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</si>
</sst>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53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9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1" fillId="0" borderId="0" xfId="0" applyNumberFormat="1" applyFont="1" applyAlignment="1">
      <alignment horizontal="left" indent="1"/>
    </xf>
    <xf numFmtId="49" fontId="11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51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51" fillId="0" borderId="12" xfId="0" applyNumberFormat="1" applyFont="1" applyBorder="1" applyAlignment="1">
      <alignment horizontal="center"/>
    </xf>
    <xf numFmtId="49" fontId="51" fillId="0" borderId="13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2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51" fillId="0" borderId="11" xfId="0" applyNumberFormat="1" applyFont="1" applyFill="1" applyBorder="1" applyAlignment="1">
      <alignment horizontal="center"/>
    </xf>
    <xf numFmtId="49" fontId="51" fillId="0" borderId="13" xfId="0" applyNumberFormat="1" applyFont="1" applyFill="1" applyBorder="1" applyAlignment="1">
      <alignment horizontal="center"/>
    </xf>
    <xf numFmtId="49" fontId="51" fillId="0" borderId="14" xfId="0" applyNumberFormat="1" applyFont="1" applyFill="1" applyBorder="1" applyAlignment="1">
      <alignment horizontal="center"/>
    </xf>
    <xf numFmtId="49" fontId="51" fillId="0" borderId="12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52" fillId="0" borderId="12" xfId="0" applyNumberFormat="1" applyFont="1" applyBorder="1" applyAlignment="1">
      <alignment horizontal="center"/>
    </xf>
    <xf numFmtId="49" fontId="5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8" fillId="0" borderId="0" xfId="0" applyNumberFormat="1" applyFont="1" applyAlignment="1">
      <alignment/>
    </xf>
    <xf numFmtId="49" fontId="5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C18" sqref="C18"/>
    </sheetView>
  </sheetViews>
  <sheetFormatPr defaultColWidth="8.75390625" defaultRowHeight="12.75"/>
  <cols>
    <col min="1" max="1" width="9.125" style="32" customWidth="1"/>
    <col min="2" max="2" width="21.875" style="21" customWidth="1"/>
    <col min="3" max="3" width="27.125" style="21" bestFit="1" customWidth="1"/>
    <col min="4" max="4" width="10.625" style="21" bestFit="1" customWidth="1"/>
    <col min="5" max="5" width="8.375" style="21" bestFit="1" customWidth="1"/>
    <col min="6" max="6" width="22.75390625" style="21" bestFit="1" customWidth="1"/>
    <col min="7" max="7" width="35.875" style="21" customWidth="1"/>
    <col min="8" max="10" width="5.625" style="21" bestFit="1" customWidth="1"/>
    <col min="11" max="11" width="4.625" style="21" bestFit="1" customWidth="1"/>
    <col min="12" max="12" width="10.75390625" style="21" customWidth="1"/>
    <col min="13" max="13" width="8.625" style="21" bestFit="1" customWidth="1"/>
    <col min="14" max="14" width="15.375" style="21" bestFit="1" customWidth="1"/>
  </cols>
  <sheetData>
    <row r="1" spans="1:14" s="1" customFormat="1" ht="15" customHeight="1">
      <c r="A1" s="31"/>
      <c r="B1" s="75" t="s">
        <v>296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s="1" customFormat="1" ht="108.75" customHeight="1" thickBot="1">
      <c r="A2" s="31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</row>
    <row r="3" spans="1:14" s="2" customFormat="1" ht="12.75" customHeight="1">
      <c r="A3" s="71" t="s">
        <v>147</v>
      </c>
      <c r="B3" s="81" t="s">
        <v>0</v>
      </c>
      <c r="C3" s="83" t="s">
        <v>148</v>
      </c>
      <c r="D3" s="83" t="s">
        <v>149</v>
      </c>
      <c r="E3" s="71" t="s">
        <v>9</v>
      </c>
      <c r="F3" s="71" t="s">
        <v>7</v>
      </c>
      <c r="G3" s="71" t="s">
        <v>151</v>
      </c>
      <c r="H3" s="71" t="s">
        <v>3</v>
      </c>
      <c r="I3" s="71"/>
      <c r="J3" s="71"/>
      <c r="K3" s="71"/>
      <c r="L3" s="71" t="s">
        <v>150</v>
      </c>
      <c r="M3" s="71" t="s">
        <v>6</v>
      </c>
      <c r="N3" s="73" t="s">
        <v>5</v>
      </c>
    </row>
    <row r="4" spans="1:14" s="2" customFormat="1" ht="21" customHeight="1" thickBot="1">
      <c r="A4" s="72"/>
      <c r="B4" s="82"/>
      <c r="C4" s="72"/>
      <c r="D4" s="84"/>
      <c r="E4" s="72"/>
      <c r="F4" s="72"/>
      <c r="G4" s="72"/>
      <c r="H4" s="3">
        <v>1</v>
      </c>
      <c r="I4" s="3">
        <v>2</v>
      </c>
      <c r="J4" s="3">
        <v>3</v>
      </c>
      <c r="K4" s="3" t="s">
        <v>8</v>
      </c>
      <c r="L4" s="72"/>
      <c r="M4" s="72"/>
      <c r="N4" s="74"/>
    </row>
    <row r="5" spans="2:13" ht="15.75">
      <c r="B5" s="89" t="s">
        <v>126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4" ht="12.75">
      <c r="A6" s="32">
        <v>1</v>
      </c>
      <c r="B6" s="29" t="s">
        <v>141</v>
      </c>
      <c r="C6" s="29" t="s">
        <v>142</v>
      </c>
      <c r="D6" s="29" t="s">
        <v>157</v>
      </c>
      <c r="E6" s="29" t="str">
        <f>"0,6849"</f>
        <v>0,6849</v>
      </c>
      <c r="F6" s="29" t="s">
        <v>13</v>
      </c>
      <c r="G6" s="29" t="s">
        <v>14</v>
      </c>
      <c r="H6" s="35" t="s">
        <v>43</v>
      </c>
      <c r="I6" s="35" t="s">
        <v>65</v>
      </c>
      <c r="J6" s="35" t="s">
        <v>59</v>
      </c>
      <c r="K6" s="34"/>
      <c r="L6" s="33" t="s">
        <v>59</v>
      </c>
      <c r="M6" s="33" t="str">
        <f>"102,7350"</f>
        <v>102,7350</v>
      </c>
      <c r="N6" s="29" t="s">
        <v>153</v>
      </c>
    </row>
    <row r="7" spans="2:13" ht="15.75">
      <c r="B7" s="90" t="s">
        <v>97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4" ht="12.75">
      <c r="A8" s="32">
        <v>1</v>
      </c>
      <c r="B8" s="29" t="s">
        <v>143</v>
      </c>
      <c r="C8" s="29" t="s">
        <v>144</v>
      </c>
      <c r="D8" s="29" t="s">
        <v>158</v>
      </c>
      <c r="E8" s="29" t="str">
        <f>"0,6315"</f>
        <v>0,6315</v>
      </c>
      <c r="F8" s="29" t="s">
        <v>51</v>
      </c>
      <c r="G8" s="29" t="s">
        <v>152</v>
      </c>
      <c r="H8" s="36" t="s">
        <v>116</v>
      </c>
      <c r="I8" s="35" t="s">
        <v>53</v>
      </c>
      <c r="J8" s="35" t="s">
        <v>85</v>
      </c>
      <c r="K8" s="34"/>
      <c r="L8" s="33" t="s">
        <v>85</v>
      </c>
      <c r="M8" s="33" t="str">
        <f>"119,9345"</f>
        <v>119,9345</v>
      </c>
      <c r="N8" s="29" t="s">
        <v>153</v>
      </c>
    </row>
    <row r="9" spans="2:13" ht="15.75">
      <c r="B9" s="90" t="s">
        <v>66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14" ht="12.75">
      <c r="A10" s="32">
        <v>1</v>
      </c>
      <c r="B10" s="29" t="s">
        <v>145</v>
      </c>
      <c r="C10" s="29" t="s">
        <v>146</v>
      </c>
      <c r="D10" s="29" t="s">
        <v>159</v>
      </c>
      <c r="E10" s="29" t="str">
        <f>"0,5905"</f>
        <v>0,5905</v>
      </c>
      <c r="F10" s="29" t="s">
        <v>13</v>
      </c>
      <c r="G10" s="29" t="s">
        <v>14</v>
      </c>
      <c r="H10" s="35" t="s">
        <v>69</v>
      </c>
      <c r="I10" s="35" t="s">
        <v>71</v>
      </c>
      <c r="J10" s="35" t="s">
        <v>108</v>
      </c>
      <c r="K10" s="34"/>
      <c r="L10" s="33" t="s">
        <v>108</v>
      </c>
      <c r="M10" s="33" t="str">
        <f>"141,7200"</f>
        <v>141,7200</v>
      </c>
      <c r="N10" s="29" t="s">
        <v>153</v>
      </c>
    </row>
  </sheetData>
  <sheetProtection/>
  <mergeCells count="15">
    <mergeCell ref="M3:M4"/>
    <mergeCell ref="N3:N4"/>
    <mergeCell ref="B5:M5"/>
    <mergeCell ref="B7:M7"/>
    <mergeCell ref="B9:M9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F12" sqref="F12"/>
    </sheetView>
  </sheetViews>
  <sheetFormatPr defaultColWidth="8.75390625" defaultRowHeight="12.75"/>
  <cols>
    <col min="1" max="1" width="7.25390625" style="32" customWidth="1"/>
    <col min="2" max="2" width="19.625" style="21" customWidth="1"/>
    <col min="3" max="3" width="27.00390625" style="21" customWidth="1"/>
    <col min="4" max="4" width="10.625" style="21" bestFit="1" customWidth="1"/>
    <col min="5" max="5" width="8.375" style="21" bestFit="1" customWidth="1"/>
    <col min="6" max="6" width="22.75390625" style="21" bestFit="1" customWidth="1"/>
    <col min="7" max="7" width="37.125" style="21" customWidth="1"/>
    <col min="8" max="11" width="4.625" style="21" bestFit="1" customWidth="1"/>
    <col min="12" max="12" width="11.125" style="21" customWidth="1"/>
    <col min="13" max="13" width="7.625" style="21" bestFit="1" customWidth="1"/>
    <col min="14" max="14" width="18.875" style="21" customWidth="1"/>
  </cols>
  <sheetData>
    <row r="1" spans="1:14" s="1" customFormat="1" ht="15" customHeight="1">
      <c r="A1" s="31"/>
      <c r="B1" s="75" t="s">
        <v>300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s="1" customFormat="1" ht="112.5" customHeight="1" thickBot="1">
      <c r="A2" s="31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</row>
    <row r="3" spans="1:14" s="2" customFormat="1" ht="12.75" customHeight="1">
      <c r="A3" s="71" t="s">
        <v>147</v>
      </c>
      <c r="B3" s="81" t="s">
        <v>0</v>
      </c>
      <c r="C3" s="83" t="s">
        <v>148</v>
      </c>
      <c r="D3" s="83" t="s">
        <v>149</v>
      </c>
      <c r="E3" s="71" t="s">
        <v>193</v>
      </c>
      <c r="F3" s="71" t="s">
        <v>7</v>
      </c>
      <c r="G3" s="71" t="s">
        <v>151</v>
      </c>
      <c r="H3" s="85" t="s">
        <v>3</v>
      </c>
      <c r="I3" s="86"/>
      <c r="J3" s="86"/>
      <c r="K3" s="86"/>
      <c r="L3" s="71" t="s">
        <v>150</v>
      </c>
      <c r="M3" s="71" t="s">
        <v>6</v>
      </c>
      <c r="N3" s="73" t="s">
        <v>5</v>
      </c>
    </row>
    <row r="4" spans="1:14" s="2" customFormat="1" ht="21" customHeight="1" thickBot="1">
      <c r="A4" s="72"/>
      <c r="B4" s="82"/>
      <c r="C4" s="72"/>
      <c r="D4" s="84"/>
      <c r="E4" s="72"/>
      <c r="F4" s="72"/>
      <c r="G4" s="72"/>
      <c r="H4" s="3">
        <v>1</v>
      </c>
      <c r="I4" s="3">
        <v>2</v>
      </c>
      <c r="J4" s="3">
        <v>3</v>
      </c>
      <c r="K4" s="3" t="s">
        <v>224</v>
      </c>
      <c r="L4" s="72"/>
      <c r="M4" s="72"/>
      <c r="N4" s="74"/>
    </row>
    <row r="5" spans="2:13" ht="15.75">
      <c r="B5" s="89" t="s">
        <v>44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4" ht="12.75">
      <c r="A6" s="32">
        <v>1</v>
      </c>
      <c r="B6" s="29" t="s">
        <v>250</v>
      </c>
      <c r="C6" s="29" t="s">
        <v>251</v>
      </c>
      <c r="D6" s="29" t="s">
        <v>257</v>
      </c>
      <c r="E6" s="29" t="str">
        <f>"0,6392"</f>
        <v>0,6392</v>
      </c>
      <c r="F6" s="63" t="s">
        <v>301</v>
      </c>
      <c r="G6" s="29" t="s">
        <v>259</v>
      </c>
      <c r="H6" s="33" t="s">
        <v>199</v>
      </c>
      <c r="I6" s="33" t="s">
        <v>200</v>
      </c>
      <c r="J6" s="33" t="s">
        <v>252</v>
      </c>
      <c r="K6" s="33" t="s">
        <v>122</v>
      </c>
      <c r="L6" s="33" t="s">
        <v>122</v>
      </c>
      <c r="M6" s="33" t="str">
        <f>"19,1760"</f>
        <v>19,1760</v>
      </c>
      <c r="N6" s="29" t="s">
        <v>256</v>
      </c>
    </row>
    <row r="7" spans="2:13" ht="15.75">
      <c r="B7" s="90" t="s">
        <v>66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4" ht="12.75">
      <c r="A8" s="32">
        <v>1</v>
      </c>
      <c r="B8" s="22" t="s">
        <v>232</v>
      </c>
      <c r="C8" s="22" t="s">
        <v>233</v>
      </c>
      <c r="D8" s="22" t="s">
        <v>248</v>
      </c>
      <c r="E8" s="22" t="str">
        <f>"0,5687"</f>
        <v>0,5687</v>
      </c>
      <c r="F8" s="22" t="s">
        <v>13</v>
      </c>
      <c r="G8" s="22" t="s">
        <v>260</v>
      </c>
      <c r="H8" s="37" t="s">
        <v>199</v>
      </c>
      <c r="I8" s="37" t="s">
        <v>200</v>
      </c>
      <c r="J8" s="37" t="s">
        <v>252</v>
      </c>
      <c r="K8" s="37" t="s">
        <v>122</v>
      </c>
      <c r="L8" s="37" t="s">
        <v>122</v>
      </c>
      <c r="M8" s="37" t="str">
        <f>"17,0595"</f>
        <v>17,0595</v>
      </c>
      <c r="N8" s="22" t="s">
        <v>153</v>
      </c>
    </row>
    <row r="9" spans="1:14" ht="12.75">
      <c r="A9" s="32">
        <v>2</v>
      </c>
      <c r="B9" s="23" t="s">
        <v>225</v>
      </c>
      <c r="C9" s="23" t="s">
        <v>226</v>
      </c>
      <c r="D9" s="23" t="s">
        <v>247</v>
      </c>
      <c r="E9" s="23" t="str">
        <f>"0,5683"</f>
        <v>0,5683</v>
      </c>
      <c r="F9" s="23" t="s">
        <v>13</v>
      </c>
      <c r="G9" s="23" t="s">
        <v>227</v>
      </c>
      <c r="H9" s="39" t="s">
        <v>199</v>
      </c>
      <c r="I9" s="39" t="s">
        <v>200</v>
      </c>
      <c r="J9" s="39" t="s">
        <v>252</v>
      </c>
      <c r="K9" s="39" t="s">
        <v>122</v>
      </c>
      <c r="L9" s="39" t="s">
        <v>122</v>
      </c>
      <c r="M9" s="39" t="str">
        <f>"17,0490"</f>
        <v>17,0490</v>
      </c>
      <c r="N9" s="23" t="s">
        <v>153</v>
      </c>
    </row>
    <row r="10" spans="2:13" ht="15.75">
      <c r="B10" s="90" t="s">
        <v>240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</row>
    <row r="11" spans="1:14" ht="12.75">
      <c r="A11" s="32">
        <v>1</v>
      </c>
      <c r="B11" s="22" t="s">
        <v>225</v>
      </c>
      <c r="C11" s="22" t="s">
        <v>241</v>
      </c>
      <c r="D11" s="22" t="s">
        <v>247</v>
      </c>
      <c r="E11" s="22" t="str">
        <f>"0,5683"</f>
        <v>0,5683</v>
      </c>
      <c r="F11" s="22" t="s">
        <v>13</v>
      </c>
      <c r="G11" s="22" t="s">
        <v>227</v>
      </c>
      <c r="H11" s="37" t="s">
        <v>199</v>
      </c>
      <c r="I11" s="37" t="s">
        <v>200</v>
      </c>
      <c r="J11" s="37" t="s">
        <v>252</v>
      </c>
      <c r="K11" s="37" t="s">
        <v>122</v>
      </c>
      <c r="L11" s="37" t="s">
        <v>122</v>
      </c>
      <c r="M11" s="37" t="str">
        <f>"17,0490"</f>
        <v>17,0490</v>
      </c>
      <c r="N11" s="22" t="s">
        <v>153</v>
      </c>
    </row>
    <row r="12" spans="1:14" ht="12.75">
      <c r="A12" s="32">
        <v>2</v>
      </c>
      <c r="B12" s="63" t="s">
        <v>253</v>
      </c>
      <c r="C12" s="63" t="s">
        <v>254</v>
      </c>
      <c r="D12" s="63" t="s">
        <v>258</v>
      </c>
      <c r="E12" s="63" t="str">
        <f>"0,5993"</f>
        <v>0,5993</v>
      </c>
      <c r="F12" s="63" t="s">
        <v>301</v>
      </c>
      <c r="G12" s="63" t="s">
        <v>14</v>
      </c>
      <c r="H12" s="64" t="s">
        <v>255</v>
      </c>
      <c r="I12" s="64" t="s">
        <v>200</v>
      </c>
      <c r="J12" s="65" t="s">
        <v>252</v>
      </c>
      <c r="K12" s="65"/>
      <c r="L12" s="64" t="s">
        <v>200</v>
      </c>
      <c r="M12" s="64" t="str">
        <f>"16,0013"</f>
        <v>16,0013</v>
      </c>
      <c r="N12" s="63" t="s">
        <v>153</v>
      </c>
    </row>
    <row r="13" spans="1:14" ht="12.75">
      <c r="A13" s="32">
        <v>3</v>
      </c>
      <c r="B13" s="23" t="s">
        <v>143</v>
      </c>
      <c r="C13" s="23" t="s">
        <v>243</v>
      </c>
      <c r="D13" s="23" t="s">
        <v>158</v>
      </c>
      <c r="E13" s="23" t="str">
        <f>"0,6047"</f>
        <v>0,6047</v>
      </c>
      <c r="F13" s="23" t="s">
        <v>51</v>
      </c>
      <c r="G13" s="23" t="s">
        <v>152</v>
      </c>
      <c r="H13" s="39" t="s">
        <v>255</v>
      </c>
      <c r="I13" s="40" t="s">
        <v>200</v>
      </c>
      <c r="J13" s="40" t="s">
        <v>200</v>
      </c>
      <c r="K13" s="40"/>
      <c r="L13" s="39" t="s">
        <v>255</v>
      </c>
      <c r="M13" s="39" t="str">
        <f>"14,0895"</f>
        <v>14,0895</v>
      </c>
      <c r="N13" s="23" t="s">
        <v>153</v>
      </c>
    </row>
  </sheetData>
  <sheetProtection/>
  <mergeCells count="15">
    <mergeCell ref="F3:F4"/>
    <mergeCell ref="G3:G4"/>
    <mergeCell ref="H3:K3"/>
    <mergeCell ref="L3:L4"/>
    <mergeCell ref="M3:M4"/>
    <mergeCell ref="N3:N4"/>
    <mergeCell ref="B5:M5"/>
    <mergeCell ref="B7:M7"/>
    <mergeCell ref="B10:M10"/>
    <mergeCell ref="A3:A4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G36" sqref="G36"/>
    </sheetView>
  </sheetViews>
  <sheetFormatPr defaultColWidth="8.75390625" defaultRowHeight="12.75"/>
  <cols>
    <col min="1" max="1" width="9.125" style="32" customWidth="1"/>
    <col min="2" max="2" width="24.125" style="21" customWidth="1"/>
    <col min="3" max="3" width="26.875" style="21" customWidth="1"/>
    <col min="4" max="4" width="10.625" style="21" bestFit="1" customWidth="1"/>
    <col min="5" max="5" width="8.375" style="21" bestFit="1" customWidth="1"/>
    <col min="6" max="6" width="22.75390625" style="21" bestFit="1" customWidth="1"/>
    <col min="7" max="7" width="37.25390625" style="21" customWidth="1"/>
    <col min="8" max="11" width="5.625" style="21" bestFit="1" customWidth="1"/>
    <col min="12" max="12" width="11.00390625" style="21" customWidth="1"/>
    <col min="13" max="13" width="8.625" style="21" bestFit="1" customWidth="1"/>
    <col min="14" max="14" width="16.75390625" style="21" customWidth="1"/>
  </cols>
  <sheetData>
    <row r="1" spans="1:14" s="1" customFormat="1" ht="15" customHeight="1">
      <c r="A1" s="31"/>
      <c r="B1" s="75" t="s">
        <v>275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s="1" customFormat="1" ht="102.75" customHeight="1" thickBot="1">
      <c r="A2" s="31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</row>
    <row r="3" spans="1:14" s="2" customFormat="1" ht="12.75" customHeight="1">
      <c r="A3" s="71" t="s">
        <v>147</v>
      </c>
      <c r="B3" s="81" t="s">
        <v>0</v>
      </c>
      <c r="C3" s="83" t="s">
        <v>148</v>
      </c>
      <c r="D3" s="83" t="s">
        <v>149</v>
      </c>
      <c r="E3" s="71" t="s">
        <v>193</v>
      </c>
      <c r="F3" s="71" t="s">
        <v>7</v>
      </c>
      <c r="G3" s="71" t="s">
        <v>151</v>
      </c>
      <c r="H3" s="85" t="s">
        <v>3</v>
      </c>
      <c r="I3" s="86"/>
      <c r="J3" s="86"/>
      <c r="K3" s="86"/>
      <c r="L3" s="71" t="s">
        <v>150</v>
      </c>
      <c r="M3" s="71" t="s">
        <v>6</v>
      </c>
      <c r="N3" s="73" t="s">
        <v>5</v>
      </c>
    </row>
    <row r="4" spans="1:14" s="2" customFormat="1" ht="21" customHeight="1" thickBot="1">
      <c r="A4" s="72"/>
      <c r="B4" s="82"/>
      <c r="C4" s="72"/>
      <c r="D4" s="84"/>
      <c r="E4" s="72"/>
      <c r="F4" s="72"/>
      <c r="G4" s="72"/>
      <c r="H4" s="3">
        <v>1</v>
      </c>
      <c r="I4" s="3">
        <v>2</v>
      </c>
      <c r="J4" s="3">
        <v>3</v>
      </c>
      <c r="K4" s="3" t="s">
        <v>224</v>
      </c>
      <c r="L4" s="72"/>
      <c r="M4" s="72"/>
      <c r="N4" s="74"/>
    </row>
    <row r="5" spans="1:14" s="94" customFormat="1" ht="15.75">
      <c r="A5" s="32"/>
      <c r="B5" s="89" t="s">
        <v>261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3"/>
    </row>
    <row r="6" spans="1:14" ht="12.75">
      <c r="A6" s="32">
        <v>1</v>
      </c>
      <c r="B6" s="29" t="s">
        <v>32</v>
      </c>
      <c r="C6" s="29" t="s">
        <v>33</v>
      </c>
      <c r="D6" s="29" t="s">
        <v>172</v>
      </c>
      <c r="E6" s="29" t="str">
        <f>"0,7620"</f>
        <v>0,7620</v>
      </c>
      <c r="F6" s="29" t="s">
        <v>13</v>
      </c>
      <c r="G6" s="29" t="s">
        <v>34</v>
      </c>
      <c r="H6" s="35" t="s">
        <v>35</v>
      </c>
      <c r="I6" s="35" t="s">
        <v>36</v>
      </c>
      <c r="J6" s="35" t="s">
        <v>48</v>
      </c>
      <c r="K6" s="36" t="s">
        <v>42</v>
      </c>
      <c r="L6" s="33" t="s">
        <v>48</v>
      </c>
      <c r="M6" s="33" t="str">
        <f>"91,4400"</f>
        <v>91,4400</v>
      </c>
      <c r="N6" s="29" t="s">
        <v>153</v>
      </c>
    </row>
    <row r="7" spans="2:13" ht="15.75">
      <c r="B7" s="90" t="s">
        <v>44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4" ht="12.75">
      <c r="A8" s="32">
        <v>1</v>
      </c>
      <c r="B8" s="29" t="s">
        <v>250</v>
      </c>
      <c r="C8" s="29" t="s">
        <v>251</v>
      </c>
      <c r="D8" s="29" t="s">
        <v>257</v>
      </c>
      <c r="E8" s="29" t="str">
        <f>"0,6392"</f>
        <v>0,6392</v>
      </c>
      <c r="F8" s="29" t="s">
        <v>301</v>
      </c>
      <c r="G8" s="29" t="s">
        <v>274</v>
      </c>
      <c r="H8" s="35" t="s">
        <v>36</v>
      </c>
      <c r="I8" s="35" t="s">
        <v>57</v>
      </c>
      <c r="J8" s="35" t="s">
        <v>43</v>
      </c>
      <c r="K8" s="34"/>
      <c r="L8" s="33" t="s">
        <v>43</v>
      </c>
      <c r="M8" s="33" t="str">
        <f>"86,2920"</f>
        <v>86,2920</v>
      </c>
      <c r="N8" s="29" t="s">
        <v>256</v>
      </c>
    </row>
    <row r="9" spans="2:13" ht="15.75">
      <c r="B9" s="90" t="s">
        <v>97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14" ht="12.75">
      <c r="A10" s="32">
        <v>1</v>
      </c>
      <c r="B10" s="29" t="s">
        <v>262</v>
      </c>
      <c r="C10" s="29" t="s">
        <v>263</v>
      </c>
      <c r="D10" s="29" t="s">
        <v>271</v>
      </c>
      <c r="E10" s="29" t="str">
        <f>"0,5823"</f>
        <v>0,5823</v>
      </c>
      <c r="F10" s="29" t="s">
        <v>51</v>
      </c>
      <c r="G10" s="29" t="s">
        <v>14</v>
      </c>
      <c r="H10" s="35" t="s">
        <v>35</v>
      </c>
      <c r="I10" s="35" t="s">
        <v>58</v>
      </c>
      <c r="J10" s="34"/>
      <c r="K10" s="34"/>
      <c r="L10" s="33" t="s">
        <v>58</v>
      </c>
      <c r="M10" s="33" t="str">
        <f>"81,5220"</f>
        <v>81,5220</v>
      </c>
      <c r="N10" s="29" t="s">
        <v>153</v>
      </c>
    </row>
    <row r="11" spans="2:13" ht="15.75">
      <c r="B11" s="90" t="s">
        <v>66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2" spans="1:14" ht="12.75">
      <c r="A12" s="32">
        <v>1</v>
      </c>
      <c r="B12" s="22" t="s">
        <v>264</v>
      </c>
      <c r="C12" s="22" t="s">
        <v>265</v>
      </c>
      <c r="D12" s="22" t="s">
        <v>272</v>
      </c>
      <c r="E12" s="22" t="str">
        <f>"0,5650"</f>
        <v>0,5650</v>
      </c>
      <c r="F12" s="22" t="s">
        <v>13</v>
      </c>
      <c r="G12" s="22" t="s">
        <v>34</v>
      </c>
      <c r="H12" s="41" t="s">
        <v>75</v>
      </c>
      <c r="I12" s="41" t="s">
        <v>76</v>
      </c>
      <c r="J12" s="41" t="s">
        <v>77</v>
      </c>
      <c r="K12" s="43" t="s">
        <v>266</v>
      </c>
      <c r="L12" s="37" t="s">
        <v>77</v>
      </c>
      <c r="M12" s="37" t="str">
        <f>"113,0000"</f>
        <v>113,0000</v>
      </c>
      <c r="N12" s="22" t="s">
        <v>153</v>
      </c>
    </row>
    <row r="13" spans="1:14" ht="12.75">
      <c r="A13" s="32">
        <v>2</v>
      </c>
      <c r="B13" s="23" t="s">
        <v>225</v>
      </c>
      <c r="C13" s="23" t="s">
        <v>226</v>
      </c>
      <c r="D13" s="23" t="s">
        <v>247</v>
      </c>
      <c r="E13" s="23" t="str">
        <f>"0,5683"</f>
        <v>0,5683</v>
      </c>
      <c r="F13" s="23" t="s">
        <v>13</v>
      </c>
      <c r="G13" s="23" t="s">
        <v>227</v>
      </c>
      <c r="H13" s="42" t="s">
        <v>116</v>
      </c>
      <c r="I13" s="42" t="s">
        <v>59</v>
      </c>
      <c r="J13" s="44" t="s">
        <v>53</v>
      </c>
      <c r="K13" s="40"/>
      <c r="L13" s="39" t="s">
        <v>59</v>
      </c>
      <c r="M13" s="39" t="str">
        <f>"85,2450"</f>
        <v>85,2450</v>
      </c>
      <c r="N13" s="23" t="s">
        <v>153</v>
      </c>
    </row>
    <row r="14" spans="2:13" ht="15.75">
      <c r="B14" s="90" t="s">
        <v>236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1:14" ht="12.75">
      <c r="A15" s="32">
        <v>1</v>
      </c>
      <c r="B15" s="29" t="s">
        <v>237</v>
      </c>
      <c r="C15" s="29" t="s">
        <v>238</v>
      </c>
      <c r="D15" s="29" t="s">
        <v>249</v>
      </c>
      <c r="E15" s="29" t="str">
        <f>"0,5468"</f>
        <v>0,5468</v>
      </c>
      <c r="F15" s="29" t="s">
        <v>13</v>
      </c>
      <c r="G15" s="29" t="s">
        <v>227</v>
      </c>
      <c r="H15" s="35" t="s">
        <v>80</v>
      </c>
      <c r="I15" s="35" t="s">
        <v>267</v>
      </c>
      <c r="J15" s="36" t="s">
        <v>104</v>
      </c>
      <c r="K15" s="34"/>
      <c r="L15" s="33" t="s">
        <v>267</v>
      </c>
      <c r="M15" s="33" t="str">
        <f>"95,6813"</f>
        <v>95,6813</v>
      </c>
      <c r="N15" s="29" t="s">
        <v>153</v>
      </c>
    </row>
    <row r="16" spans="2:13" ht="15.75">
      <c r="B16" s="90" t="s">
        <v>240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4" ht="12.75">
      <c r="A17" s="32">
        <v>1</v>
      </c>
      <c r="B17" s="22" t="s">
        <v>237</v>
      </c>
      <c r="C17" s="22" t="s">
        <v>242</v>
      </c>
      <c r="D17" s="22" t="s">
        <v>249</v>
      </c>
      <c r="E17" s="22" t="str">
        <f>"0,5468"</f>
        <v>0,5468</v>
      </c>
      <c r="F17" s="22" t="s">
        <v>13</v>
      </c>
      <c r="G17" s="22" t="s">
        <v>227</v>
      </c>
      <c r="H17" s="41" t="s">
        <v>80</v>
      </c>
      <c r="I17" s="41" t="s">
        <v>267</v>
      </c>
      <c r="J17" s="43" t="s">
        <v>104</v>
      </c>
      <c r="K17" s="38"/>
      <c r="L17" s="37" t="s">
        <v>267</v>
      </c>
      <c r="M17" s="37" t="str">
        <f>"98,6474"</f>
        <v>98,6474</v>
      </c>
      <c r="N17" s="22" t="s">
        <v>153</v>
      </c>
    </row>
    <row r="18" spans="1:14" ht="12.75">
      <c r="A18" s="32">
        <v>2</v>
      </c>
      <c r="B18" s="63" t="s">
        <v>225</v>
      </c>
      <c r="C18" s="63" t="s">
        <v>241</v>
      </c>
      <c r="D18" s="63" t="s">
        <v>247</v>
      </c>
      <c r="E18" s="63" t="str">
        <f>"0,5683"</f>
        <v>0,5683</v>
      </c>
      <c r="F18" s="63" t="s">
        <v>13</v>
      </c>
      <c r="G18" s="63" t="s">
        <v>227</v>
      </c>
      <c r="H18" s="58" t="s">
        <v>116</v>
      </c>
      <c r="I18" s="58" t="s">
        <v>59</v>
      </c>
      <c r="J18" s="67" t="s">
        <v>53</v>
      </c>
      <c r="K18" s="65"/>
      <c r="L18" s="64" t="s">
        <v>59</v>
      </c>
      <c r="M18" s="64" t="str">
        <f>"85,2450"</f>
        <v>85,2450</v>
      </c>
      <c r="N18" s="63" t="s">
        <v>153</v>
      </c>
    </row>
    <row r="19" spans="1:14" ht="12.75">
      <c r="A19" s="32">
        <v>3</v>
      </c>
      <c r="B19" s="63" t="s">
        <v>253</v>
      </c>
      <c r="C19" s="63" t="s">
        <v>254</v>
      </c>
      <c r="D19" s="63" t="s">
        <v>258</v>
      </c>
      <c r="E19" s="63" t="str">
        <f>"0,5993"</f>
        <v>0,5993</v>
      </c>
      <c r="F19" s="63" t="s">
        <v>301</v>
      </c>
      <c r="G19" s="63" t="s">
        <v>14</v>
      </c>
      <c r="H19" s="58" t="s">
        <v>35</v>
      </c>
      <c r="I19" s="58" t="s">
        <v>48</v>
      </c>
      <c r="J19" s="67" t="s">
        <v>57</v>
      </c>
      <c r="K19" s="65"/>
      <c r="L19" s="64" t="s">
        <v>48</v>
      </c>
      <c r="M19" s="64" t="str">
        <f>"76,8063"</f>
        <v>76,8063</v>
      </c>
      <c r="N19" s="63" t="s">
        <v>153</v>
      </c>
    </row>
    <row r="20" spans="1:14" ht="12.75">
      <c r="A20" s="32">
        <v>4</v>
      </c>
      <c r="B20" s="23" t="s">
        <v>143</v>
      </c>
      <c r="C20" s="23" t="s">
        <v>243</v>
      </c>
      <c r="D20" s="23" t="s">
        <v>158</v>
      </c>
      <c r="E20" s="23" t="str">
        <f>"0,6047"</f>
        <v>0,6047</v>
      </c>
      <c r="F20" s="23" t="s">
        <v>51</v>
      </c>
      <c r="G20" s="23" t="s">
        <v>152</v>
      </c>
      <c r="H20" s="42" t="s">
        <v>35</v>
      </c>
      <c r="I20" s="42" t="s">
        <v>36</v>
      </c>
      <c r="J20" s="44" t="s">
        <v>62</v>
      </c>
      <c r="K20" s="40"/>
      <c r="L20" s="39" t="s">
        <v>36</v>
      </c>
      <c r="M20" s="39" t="str">
        <f>"77,4923"</f>
        <v>77,4923</v>
      </c>
      <c r="N20" s="23" t="s">
        <v>153</v>
      </c>
    </row>
    <row r="22" spans="2:3" ht="18">
      <c r="B22" s="95" t="s">
        <v>86</v>
      </c>
      <c r="C22" s="24"/>
    </row>
    <row r="23" spans="2:3" ht="15.75">
      <c r="B23" s="96" t="s">
        <v>93</v>
      </c>
      <c r="C23" s="25"/>
    </row>
    <row r="24" spans="2:3" ht="13.5">
      <c r="B24" s="27"/>
      <c r="C24" s="28"/>
    </row>
    <row r="25" spans="2:6" ht="13.5">
      <c r="B25" s="30" t="s">
        <v>87</v>
      </c>
      <c r="C25" s="30" t="s">
        <v>88</v>
      </c>
      <c r="D25" s="30" t="s">
        <v>89</v>
      </c>
      <c r="E25" s="30" t="s">
        <v>90</v>
      </c>
      <c r="F25" s="30" t="s">
        <v>213</v>
      </c>
    </row>
    <row r="26" spans="1:6" ht="12.75">
      <c r="A26" s="32">
        <v>1</v>
      </c>
      <c r="B26" s="26" t="s">
        <v>264</v>
      </c>
      <c r="C26" s="68" t="s">
        <v>92</v>
      </c>
      <c r="D26" s="69" t="s">
        <v>187</v>
      </c>
      <c r="E26" s="69" t="s">
        <v>77</v>
      </c>
      <c r="F26" s="69" t="s">
        <v>268</v>
      </c>
    </row>
    <row r="27" spans="1:6" ht="12.75">
      <c r="A27" s="32">
        <v>2</v>
      </c>
      <c r="B27" s="26" t="s">
        <v>237</v>
      </c>
      <c r="C27" s="68" t="s">
        <v>92</v>
      </c>
      <c r="D27" s="69" t="s">
        <v>273</v>
      </c>
      <c r="E27" s="69" t="s">
        <v>267</v>
      </c>
      <c r="F27" s="69" t="s">
        <v>269</v>
      </c>
    </row>
    <row r="28" spans="1:6" ht="12.75">
      <c r="A28" s="32">
        <v>3</v>
      </c>
      <c r="B28" s="26" t="s">
        <v>32</v>
      </c>
      <c r="C28" s="68" t="s">
        <v>92</v>
      </c>
      <c r="D28" s="69" t="s">
        <v>21</v>
      </c>
      <c r="E28" s="69" t="s">
        <v>48</v>
      </c>
      <c r="F28" s="69" t="s">
        <v>270</v>
      </c>
    </row>
  </sheetData>
  <sheetProtection/>
  <mergeCells count="18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B16:M16"/>
    <mergeCell ref="A3:A4"/>
    <mergeCell ref="N3:N4"/>
    <mergeCell ref="B5:M5"/>
    <mergeCell ref="B7:M7"/>
    <mergeCell ref="B9:M9"/>
    <mergeCell ref="B11:M11"/>
    <mergeCell ref="B14:M1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C37" sqref="C37"/>
    </sheetView>
  </sheetViews>
  <sheetFormatPr defaultColWidth="9.125" defaultRowHeight="12.75"/>
  <cols>
    <col min="1" max="1" width="9.125" style="31" customWidth="1"/>
    <col min="2" max="2" width="25.75390625" style="70" customWidth="1"/>
    <col min="3" max="3" width="27.25390625" style="5" customWidth="1"/>
    <col min="4" max="4" width="10.625" style="5" bestFit="1" customWidth="1"/>
    <col min="5" max="5" width="8.375" style="5" bestFit="1" customWidth="1"/>
    <col min="6" max="6" width="20.375" style="5" customWidth="1"/>
    <col min="7" max="7" width="37.375" style="5" customWidth="1"/>
    <col min="8" max="11" width="4.625" style="1" bestFit="1" customWidth="1"/>
    <col min="12" max="12" width="10.75390625" style="4" customWidth="1"/>
    <col min="13" max="13" width="7.625" style="1" bestFit="1" customWidth="1"/>
    <col min="14" max="14" width="21.625" style="5" customWidth="1"/>
    <col min="15" max="16384" width="9.125" style="1" customWidth="1"/>
  </cols>
  <sheetData>
    <row r="1" spans="2:14" ht="15" customHeight="1">
      <c r="B1" s="75" t="s">
        <v>302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2:14" ht="105.75" customHeight="1" thickBot="1"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</row>
    <row r="3" spans="1:14" s="2" customFormat="1" ht="12.75" customHeight="1">
      <c r="A3" s="71" t="s">
        <v>147</v>
      </c>
      <c r="B3" s="81" t="s">
        <v>0</v>
      </c>
      <c r="C3" s="87" t="s">
        <v>148</v>
      </c>
      <c r="D3" s="83" t="s">
        <v>149</v>
      </c>
      <c r="E3" s="71" t="s">
        <v>193</v>
      </c>
      <c r="F3" s="71" t="s">
        <v>7</v>
      </c>
      <c r="G3" s="71" t="s">
        <v>151</v>
      </c>
      <c r="H3" s="85" t="s">
        <v>3</v>
      </c>
      <c r="I3" s="86"/>
      <c r="J3" s="86"/>
      <c r="K3" s="86"/>
      <c r="L3" s="71" t="s">
        <v>150</v>
      </c>
      <c r="M3" s="71" t="s">
        <v>6</v>
      </c>
      <c r="N3" s="73" t="s">
        <v>5</v>
      </c>
    </row>
    <row r="4" spans="1:14" s="2" customFormat="1" ht="21" customHeight="1" thickBot="1">
      <c r="A4" s="72"/>
      <c r="B4" s="82"/>
      <c r="C4" s="88"/>
      <c r="D4" s="84"/>
      <c r="E4" s="72"/>
      <c r="F4" s="72"/>
      <c r="G4" s="72"/>
      <c r="H4" s="3">
        <v>1</v>
      </c>
      <c r="I4" s="3">
        <v>2</v>
      </c>
      <c r="J4" s="3">
        <v>3</v>
      </c>
      <c r="K4" s="3" t="s">
        <v>224</v>
      </c>
      <c r="L4" s="72"/>
      <c r="M4" s="72"/>
      <c r="N4" s="74"/>
    </row>
    <row r="5" spans="2:13" ht="15.75">
      <c r="B5" s="91" t="s">
        <v>261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4" ht="12.75">
      <c r="A6" s="31" t="s">
        <v>190</v>
      </c>
      <c r="B6" s="45" t="s">
        <v>32</v>
      </c>
      <c r="C6" s="6" t="s">
        <v>33</v>
      </c>
      <c r="D6" s="6" t="s">
        <v>172</v>
      </c>
      <c r="E6" s="6" t="str">
        <f>"0,7620"</f>
        <v>0,7620</v>
      </c>
      <c r="F6" s="6" t="s">
        <v>13</v>
      </c>
      <c r="G6" s="6" t="s">
        <v>34</v>
      </c>
      <c r="H6" s="59" t="s">
        <v>228</v>
      </c>
      <c r="I6" s="59" t="s">
        <v>228</v>
      </c>
      <c r="J6" s="51"/>
      <c r="K6" s="51"/>
      <c r="L6" s="50" t="s">
        <v>189</v>
      </c>
      <c r="M6" s="50" t="s">
        <v>189</v>
      </c>
      <c r="N6" s="6" t="s">
        <v>153</v>
      </c>
    </row>
    <row r="7" spans="2:13" ht="15.75">
      <c r="B7" s="92" t="s">
        <v>276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4" ht="12.75">
      <c r="A8" s="31" t="s">
        <v>190</v>
      </c>
      <c r="B8" s="45" t="s">
        <v>277</v>
      </c>
      <c r="C8" s="6" t="s">
        <v>278</v>
      </c>
      <c r="D8" s="6" t="s">
        <v>288</v>
      </c>
      <c r="E8" s="6" t="str">
        <f>"0,6623"</f>
        <v>0,6623</v>
      </c>
      <c r="F8" s="6" t="s">
        <v>13</v>
      </c>
      <c r="G8" s="6" t="s">
        <v>289</v>
      </c>
      <c r="H8" s="59" t="s">
        <v>229</v>
      </c>
      <c r="I8" s="35" t="s">
        <v>229</v>
      </c>
      <c r="J8" s="35" t="s">
        <v>279</v>
      </c>
      <c r="K8" s="35" t="s">
        <v>230</v>
      </c>
      <c r="L8" s="50" t="s">
        <v>230</v>
      </c>
      <c r="M8" s="50" t="str">
        <f>"47,0268"</f>
        <v>47,0268</v>
      </c>
      <c r="N8" s="6" t="s">
        <v>153</v>
      </c>
    </row>
    <row r="9" spans="2:13" ht="15.75">
      <c r="B9" s="92" t="s">
        <v>44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14" ht="12.75">
      <c r="A10" s="31" t="s">
        <v>190</v>
      </c>
      <c r="B10" s="45" t="s">
        <v>250</v>
      </c>
      <c r="C10" s="6" t="s">
        <v>251</v>
      </c>
      <c r="D10" s="6" t="s">
        <v>257</v>
      </c>
      <c r="E10" s="6" t="str">
        <f>"0,6392"</f>
        <v>0,6392</v>
      </c>
      <c r="F10" s="29" t="s">
        <v>301</v>
      </c>
      <c r="G10" s="6" t="s">
        <v>290</v>
      </c>
      <c r="H10" s="35" t="s">
        <v>235</v>
      </c>
      <c r="I10" s="35" t="s">
        <v>280</v>
      </c>
      <c r="J10" s="59" t="s">
        <v>230</v>
      </c>
      <c r="K10" s="51"/>
      <c r="L10" s="50" t="s">
        <v>280</v>
      </c>
      <c r="M10" s="50" t="str">
        <f>"43,7852"</f>
        <v>43,7852</v>
      </c>
      <c r="N10" s="6" t="s">
        <v>256</v>
      </c>
    </row>
    <row r="11" spans="2:13" ht="15.75">
      <c r="B11" s="92" t="s">
        <v>66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2" spans="1:14" ht="12.75">
      <c r="A12" s="31" t="s">
        <v>190</v>
      </c>
      <c r="B12" s="46" t="s">
        <v>264</v>
      </c>
      <c r="C12" s="8" t="s">
        <v>265</v>
      </c>
      <c r="D12" s="8" t="s">
        <v>272</v>
      </c>
      <c r="E12" s="8" t="str">
        <f>"0,5650"</f>
        <v>0,5650</v>
      </c>
      <c r="F12" s="8" t="s">
        <v>13</v>
      </c>
      <c r="G12" s="8" t="s">
        <v>34</v>
      </c>
      <c r="H12" s="41" t="s">
        <v>281</v>
      </c>
      <c r="I12" s="62" t="s">
        <v>282</v>
      </c>
      <c r="J12" s="62" t="s">
        <v>282</v>
      </c>
      <c r="K12" s="53"/>
      <c r="L12" s="52" t="s">
        <v>281</v>
      </c>
      <c r="M12" s="52" t="str">
        <f>"45,7650"</f>
        <v>45,7650</v>
      </c>
      <c r="N12" s="8" t="s">
        <v>153</v>
      </c>
    </row>
    <row r="13" spans="1:14" ht="12.75">
      <c r="A13" s="31" t="s">
        <v>191</v>
      </c>
      <c r="B13" s="48" t="s">
        <v>232</v>
      </c>
      <c r="C13" s="12" t="s">
        <v>233</v>
      </c>
      <c r="D13" s="12" t="s">
        <v>248</v>
      </c>
      <c r="E13" s="12" t="str">
        <f>"0,5687"</f>
        <v>0,5687</v>
      </c>
      <c r="F13" s="12" t="s">
        <v>13</v>
      </c>
      <c r="G13" s="12" t="s">
        <v>291</v>
      </c>
      <c r="H13" s="58" t="s">
        <v>283</v>
      </c>
      <c r="I13" s="58" t="s">
        <v>229</v>
      </c>
      <c r="J13" s="58" t="s">
        <v>279</v>
      </c>
      <c r="K13" s="61" t="s">
        <v>280</v>
      </c>
      <c r="L13" s="56" t="s">
        <v>279</v>
      </c>
      <c r="M13" s="56" t="str">
        <f>"37,5309"</f>
        <v>37,5309</v>
      </c>
      <c r="N13" s="12" t="s">
        <v>153</v>
      </c>
    </row>
    <row r="14" spans="1:14" ht="12.75">
      <c r="A14" s="31" t="s">
        <v>192</v>
      </c>
      <c r="B14" s="47" t="s">
        <v>225</v>
      </c>
      <c r="C14" s="10" t="s">
        <v>226</v>
      </c>
      <c r="D14" s="10" t="s">
        <v>247</v>
      </c>
      <c r="E14" s="10" t="str">
        <f>"0,5683"</f>
        <v>0,5683</v>
      </c>
      <c r="F14" s="10" t="s">
        <v>13</v>
      </c>
      <c r="G14" s="10" t="s">
        <v>227</v>
      </c>
      <c r="H14" s="42" t="s">
        <v>283</v>
      </c>
      <c r="I14" s="42" t="s">
        <v>229</v>
      </c>
      <c r="J14" s="42" t="s">
        <v>279</v>
      </c>
      <c r="K14" s="55"/>
      <c r="L14" s="54" t="s">
        <v>279</v>
      </c>
      <c r="M14" s="54" t="str">
        <f>"37,5078"</f>
        <v>37,5078</v>
      </c>
      <c r="N14" s="10" t="s">
        <v>153</v>
      </c>
    </row>
    <row r="15" spans="2:13" ht="15.75">
      <c r="B15" s="92" t="s">
        <v>236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spans="1:14" ht="12.75">
      <c r="A16" s="31" t="s">
        <v>190</v>
      </c>
      <c r="B16" s="45" t="s">
        <v>237</v>
      </c>
      <c r="C16" s="6" t="s">
        <v>238</v>
      </c>
      <c r="D16" s="6" t="s">
        <v>249</v>
      </c>
      <c r="E16" s="6" t="str">
        <f>"0,5468"</f>
        <v>0,5468</v>
      </c>
      <c r="F16" s="6" t="s">
        <v>13</v>
      </c>
      <c r="G16" s="6" t="s">
        <v>227</v>
      </c>
      <c r="H16" s="35" t="s">
        <v>284</v>
      </c>
      <c r="I16" s="35" t="s">
        <v>281</v>
      </c>
      <c r="J16" s="35" t="s">
        <v>285</v>
      </c>
      <c r="K16" s="59" t="s">
        <v>286</v>
      </c>
      <c r="L16" s="50" t="s">
        <v>285</v>
      </c>
      <c r="M16" s="50" t="str">
        <f>"45,6536"</f>
        <v>45,6536</v>
      </c>
      <c r="N16" s="6" t="s">
        <v>153</v>
      </c>
    </row>
    <row r="17" spans="2:13" ht="15.75">
      <c r="B17" s="92" t="s">
        <v>240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spans="1:14" ht="12.75">
      <c r="A18" s="31" t="s">
        <v>190</v>
      </c>
      <c r="B18" s="46" t="s">
        <v>237</v>
      </c>
      <c r="C18" s="8" t="s">
        <v>242</v>
      </c>
      <c r="D18" s="8" t="s">
        <v>249</v>
      </c>
      <c r="E18" s="8" t="str">
        <f>"0,5468"</f>
        <v>0,5468</v>
      </c>
      <c r="F18" s="8" t="s">
        <v>13</v>
      </c>
      <c r="G18" s="8" t="s">
        <v>227</v>
      </c>
      <c r="H18" s="41" t="s">
        <v>284</v>
      </c>
      <c r="I18" s="41" t="s">
        <v>281</v>
      </c>
      <c r="J18" s="41" t="s">
        <v>285</v>
      </c>
      <c r="K18" s="62" t="s">
        <v>286</v>
      </c>
      <c r="L18" s="52" t="s">
        <v>285</v>
      </c>
      <c r="M18" s="52" t="str">
        <f>"47,0689"</f>
        <v>47,0689</v>
      </c>
      <c r="N18" s="8" t="s">
        <v>153</v>
      </c>
    </row>
    <row r="19" spans="1:14" ht="12.75">
      <c r="A19" s="31" t="s">
        <v>191</v>
      </c>
      <c r="B19" s="48" t="s">
        <v>225</v>
      </c>
      <c r="C19" s="12" t="s">
        <v>241</v>
      </c>
      <c r="D19" s="12" t="s">
        <v>247</v>
      </c>
      <c r="E19" s="12" t="str">
        <f>"0,5683"</f>
        <v>0,5683</v>
      </c>
      <c r="F19" s="12" t="s">
        <v>13</v>
      </c>
      <c r="G19" s="12" t="s">
        <v>227</v>
      </c>
      <c r="H19" s="58" t="s">
        <v>283</v>
      </c>
      <c r="I19" s="58" t="s">
        <v>229</v>
      </c>
      <c r="J19" s="58" t="s">
        <v>279</v>
      </c>
      <c r="K19" s="57"/>
      <c r="L19" s="56" t="s">
        <v>279</v>
      </c>
      <c r="M19" s="56" t="str">
        <f>"37,5078"</f>
        <v>37,5078</v>
      </c>
      <c r="N19" s="12" t="s">
        <v>153</v>
      </c>
    </row>
    <row r="20" spans="1:14" ht="12.75">
      <c r="A20" s="31" t="s">
        <v>192</v>
      </c>
      <c r="B20" s="48" t="s">
        <v>253</v>
      </c>
      <c r="C20" s="12" t="s">
        <v>254</v>
      </c>
      <c r="D20" s="12" t="s">
        <v>258</v>
      </c>
      <c r="E20" s="12" t="str">
        <f>"0,5993"</f>
        <v>0,5993</v>
      </c>
      <c r="F20" s="63" t="s">
        <v>301</v>
      </c>
      <c r="G20" s="12" t="s">
        <v>14</v>
      </c>
      <c r="H20" s="58" t="s">
        <v>228</v>
      </c>
      <c r="I20" s="58" t="s">
        <v>239</v>
      </c>
      <c r="J20" s="61" t="s">
        <v>283</v>
      </c>
      <c r="K20" s="57"/>
      <c r="L20" s="56" t="s">
        <v>239</v>
      </c>
      <c r="M20" s="56" t="str">
        <f>"34,2428"</f>
        <v>34,2428</v>
      </c>
      <c r="N20" s="12" t="s">
        <v>153</v>
      </c>
    </row>
    <row r="21" spans="1:14" ht="12.75">
      <c r="A21" s="31" t="s">
        <v>224</v>
      </c>
      <c r="B21" s="47" t="s">
        <v>143</v>
      </c>
      <c r="C21" s="10" t="s">
        <v>243</v>
      </c>
      <c r="D21" s="10" t="s">
        <v>158</v>
      </c>
      <c r="E21" s="10" t="str">
        <f>"0,6047"</f>
        <v>0,6047</v>
      </c>
      <c r="F21" s="10" t="s">
        <v>51</v>
      </c>
      <c r="G21" s="10" t="s">
        <v>152</v>
      </c>
      <c r="H21" s="42" t="s">
        <v>245</v>
      </c>
      <c r="I21" s="60" t="s">
        <v>287</v>
      </c>
      <c r="J21" s="55"/>
      <c r="K21" s="55"/>
      <c r="L21" s="54" t="s">
        <v>245</v>
      </c>
      <c r="M21" s="54" t="str">
        <f>"32,4059"</f>
        <v>32,4059</v>
      </c>
      <c r="N21" s="10" t="s">
        <v>153</v>
      </c>
    </row>
  </sheetData>
  <sheetProtection/>
  <mergeCells count="18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B17:M17"/>
    <mergeCell ref="A3:A4"/>
    <mergeCell ref="N3:N4"/>
    <mergeCell ref="B5:M5"/>
    <mergeCell ref="B7:M7"/>
    <mergeCell ref="B9:M9"/>
    <mergeCell ref="B11:M11"/>
    <mergeCell ref="B15:M15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D25" sqref="D25"/>
    </sheetView>
  </sheetViews>
  <sheetFormatPr defaultColWidth="8.75390625" defaultRowHeight="12.75"/>
  <cols>
    <col min="1" max="1" width="8.75390625" style="0" customWidth="1"/>
    <col min="2" max="2" width="26.00390625" style="21" bestFit="1" customWidth="1"/>
    <col min="3" max="3" width="26.75390625" style="21" customWidth="1"/>
    <col min="4" max="4" width="10.625" style="21" bestFit="1" customWidth="1"/>
    <col min="5" max="5" width="8.375" style="21" bestFit="1" customWidth="1"/>
    <col min="6" max="6" width="22.75390625" style="21" bestFit="1" customWidth="1"/>
    <col min="7" max="7" width="19.00390625" style="21" customWidth="1"/>
    <col min="8" max="8" width="7.75390625" style="21" customWidth="1"/>
    <col min="9" max="9" width="9.625" style="21" bestFit="1" customWidth="1"/>
    <col min="10" max="10" width="9.375" style="21" customWidth="1"/>
    <col min="11" max="11" width="9.625" style="21" bestFit="1" customWidth="1"/>
    <col min="12" max="12" width="15.375" style="21" bestFit="1" customWidth="1"/>
  </cols>
  <sheetData>
    <row r="1" spans="2:12" s="1" customFormat="1" ht="15" customHeight="1">
      <c r="B1" s="75" t="s">
        <v>298</v>
      </c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2:12" s="1" customFormat="1" ht="108" customHeight="1" thickBot="1">
      <c r="B2" s="78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s="2" customFormat="1" ht="12.75" customHeight="1">
      <c r="A3" s="71" t="s">
        <v>147</v>
      </c>
      <c r="B3" s="81" t="s">
        <v>0</v>
      </c>
      <c r="C3" s="83" t="s">
        <v>148</v>
      </c>
      <c r="D3" s="83" t="s">
        <v>149</v>
      </c>
      <c r="E3" s="71" t="s">
        <v>193</v>
      </c>
      <c r="F3" s="71" t="s">
        <v>7</v>
      </c>
      <c r="G3" s="71" t="s">
        <v>151</v>
      </c>
      <c r="H3" s="71" t="s">
        <v>2</v>
      </c>
      <c r="I3" s="71"/>
      <c r="J3" s="71" t="s">
        <v>246</v>
      </c>
      <c r="K3" s="71" t="s">
        <v>6</v>
      </c>
      <c r="L3" s="73" t="s">
        <v>5</v>
      </c>
    </row>
    <row r="4" spans="1:12" s="2" customFormat="1" ht="21" customHeight="1" thickBot="1">
      <c r="A4" s="72"/>
      <c r="B4" s="82"/>
      <c r="C4" s="72"/>
      <c r="D4" s="84"/>
      <c r="E4" s="72"/>
      <c r="F4" s="72"/>
      <c r="G4" s="72"/>
      <c r="H4" s="3" t="s">
        <v>194</v>
      </c>
      <c r="I4" s="3" t="s">
        <v>195</v>
      </c>
      <c r="J4" s="72"/>
      <c r="K4" s="72"/>
      <c r="L4" s="74"/>
    </row>
    <row r="5" spans="2:11" ht="15.75">
      <c r="B5" s="89" t="s">
        <v>196</v>
      </c>
      <c r="C5" s="89"/>
      <c r="D5" s="89"/>
      <c r="E5" s="89"/>
      <c r="F5" s="89"/>
      <c r="G5" s="89"/>
      <c r="H5" s="89"/>
      <c r="I5" s="89"/>
      <c r="J5" s="89"/>
      <c r="K5" s="89"/>
    </row>
    <row r="6" spans="1:12" ht="12.75">
      <c r="A6" s="32">
        <v>1</v>
      </c>
      <c r="B6" s="29" t="s">
        <v>197</v>
      </c>
      <c r="C6" s="29" t="s">
        <v>198</v>
      </c>
      <c r="D6" s="29" t="s">
        <v>201</v>
      </c>
      <c r="E6" s="29" t="str">
        <f>"1,2600"</f>
        <v>1,2600</v>
      </c>
      <c r="F6" s="29" t="s">
        <v>51</v>
      </c>
      <c r="G6" s="29" t="s">
        <v>14</v>
      </c>
      <c r="H6" s="33" t="s">
        <v>199</v>
      </c>
      <c r="I6" s="33" t="s">
        <v>203</v>
      </c>
      <c r="J6" s="33">
        <v>562.5</v>
      </c>
      <c r="K6" s="33" t="str">
        <f>"708,7500"</f>
        <v>708,7500</v>
      </c>
      <c r="L6" s="29" t="s">
        <v>202</v>
      </c>
    </row>
    <row r="7" spans="2:11" ht="15.75">
      <c r="B7" s="90" t="s">
        <v>18</v>
      </c>
      <c r="C7" s="90"/>
      <c r="D7" s="90"/>
      <c r="E7" s="90"/>
      <c r="F7" s="90"/>
      <c r="G7" s="90"/>
      <c r="H7" s="90"/>
      <c r="I7" s="90"/>
      <c r="J7" s="90"/>
      <c r="K7" s="90"/>
    </row>
    <row r="8" spans="1:12" ht="12.75">
      <c r="A8" s="32">
        <v>1</v>
      </c>
      <c r="B8" s="29" t="s">
        <v>19</v>
      </c>
      <c r="C8" s="29" t="s">
        <v>20</v>
      </c>
      <c r="D8" s="29" t="s">
        <v>23</v>
      </c>
      <c r="E8" s="29" t="str">
        <f>"0,8361"</f>
        <v>0,8361</v>
      </c>
      <c r="F8" s="29" t="s">
        <v>13</v>
      </c>
      <c r="G8" s="29" t="s">
        <v>14</v>
      </c>
      <c r="H8" s="33" t="s">
        <v>124</v>
      </c>
      <c r="I8" s="33" t="s">
        <v>204</v>
      </c>
      <c r="J8" s="33" t="s">
        <v>205</v>
      </c>
      <c r="K8" s="33" t="str">
        <f>"1379,5650"</f>
        <v>1379,5650</v>
      </c>
      <c r="L8" s="29" t="s">
        <v>153</v>
      </c>
    </row>
  </sheetData>
  <sheetProtection/>
  <mergeCells count="14">
    <mergeCell ref="G3:G4"/>
    <mergeCell ref="H3:I3"/>
    <mergeCell ref="J3:J4"/>
    <mergeCell ref="K3:K4"/>
    <mergeCell ref="L3:L4"/>
    <mergeCell ref="B5:K5"/>
    <mergeCell ref="B7:K7"/>
    <mergeCell ref="A3:A4"/>
    <mergeCell ref="B1:L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C19" sqref="C19"/>
    </sheetView>
  </sheetViews>
  <sheetFormatPr defaultColWidth="9.125" defaultRowHeight="12.75"/>
  <cols>
    <col min="1" max="1" width="7.375" style="31" customWidth="1"/>
    <col min="2" max="2" width="24.875" style="4" customWidth="1"/>
    <col min="3" max="3" width="27.875" style="1" customWidth="1"/>
    <col min="4" max="4" width="10.625" style="1" bestFit="1" customWidth="1"/>
    <col min="5" max="5" width="8.375" style="1" bestFit="1" customWidth="1"/>
    <col min="6" max="6" width="22.75390625" style="5" bestFit="1" customWidth="1"/>
    <col min="7" max="7" width="29.25390625" style="5" bestFit="1" customWidth="1"/>
    <col min="8" max="8" width="7.125" style="1" customWidth="1"/>
    <col min="9" max="9" width="9.625" style="1" bestFit="1" customWidth="1"/>
    <col min="10" max="10" width="10.125" style="4" customWidth="1"/>
    <col min="11" max="11" width="9.625" style="1" bestFit="1" customWidth="1"/>
    <col min="12" max="12" width="17.375" style="5" bestFit="1" customWidth="1"/>
    <col min="13" max="16384" width="9.125" style="1" customWidth="1"/>
  </cols>
  <sheetData>
    <row r="1" spans="2:12" ht="15" customHeight="1">
      <c r="B1" s="75" t="s">
        <v>297</v>
      </c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2:12" ht="115.5" customHeight="1" thickBot="1">
      <c r="B2" s="78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s="2" customFormat="1" ht="12.75" customHeight="1">
      <c r="A3" s="71" t="s">
        <v>147</v>
      </c>
      <c r="B3" s="81" t="s">
        <v>0</v>
      </c>
      <c r="C3" s="83" t="s">
        <v>148</v>
      </c>
      <c r="D3" s="83" t="s">
        <v>149</v>
      </c>
      <c r="E3" s="71" t="s">
        <v>193</v>
      </c>
      <c r="F3" s="71" t="s">
        <v>7</v>
      </c>
      <c r="G3" s="71" t="s">
        <v>151</v>
      </c>
      <c r="H3" s="71" t="s">
        <v>2</v>
      </c>
      <c r="I3" s="71"/>
      <c r="J3" s="71" t="s">
        <v>246</v>
      </c>
      <c r="K3" s="71" t="s">
        <v>6</v>
      </c>
      <c r="L3" s="73" t="s">
        <v>5</v>
      </c>
    </row>
    <row r="4" spans="1:12" s="2" customFormat="1" ht="21" customHeight="1" thickBot="1">
      <c r="A4" s="72"/>
      <c r="B4" s="82"/>
      <c r="C4" s="72"/>
      <c r="D4" s="84"/>
      <c r="E4" s="72"/>
      <c r="F4" s="72"/>
      <c r="G4" s="72"/>
      <c r="H4" s="3" t="s">
        <v>194</v>
      </c>
      <c r="I4" s="3" t="s">
        <v>195</v>
      </c>
      <c r="J4" s="72"/>
      <c r="K4" s="72"/>
      <c r="L4" s="74"/>
    </row>
    <row r="5" spans="2:11" ht="15.75">
      <c r="B5" s="91" t="s">
        <v>31</v>
      </c>
      <c r="C5" s="89"/>
      <c r="D5" s="89"/>
      <c r="E5" s="89"/>
      <c r="F5" s="89"/>
      <c r="G5" s="89"/>
      <c r="H5" s="89"/>
      <c r="I5" s="89"/>
      <c r="J5" s="89"/>
      <c r="K5" s="89"/>
    </row>
    <row r="6" spans="1:12" ht="12.75">
      <c r="A6" s="31" t="s">
        <v>190</v>
      </c>
      <c r="B6" s="45" t="s">
        <v>37</v>
      </c>
      <c r="C6" s="6" t="s">
        <v>38</v>
      </c>
      <c r="D6" s="6" t="s">
        <v>218</v>
      </c>
      <c r="E6" s="6" t="str">
        <f>"0,8109"</f>
        <v>0,8109</v>
      </c>
      <c r="F6" s="6" t="s">
        <v>13</v>
      </c>
      <c r="G6" s="6" t="s">
        <v>14</v>
      </c>
      <c r="H6" s="50" t="s">
        <v>206</v>
      </c>
      <c r="I6" s="50" t="s">
        <v>221</v>
      </c>
      <c r="J6" s="50" t="s">
        <v>217</v>
      </c>
      <c r="K6" s="50" t="str">
        <f>"760,2656"</f>
        <v>760,2656</v>
      </c>
      <c r="L6" s="6" t="s">
        <v>185</v>
      </c>
    </row>
    <row r="7" spans="2:11" ht="15.75">
      <c r="B7" s="92" t="s">
        <v>18</v>
      </c>
      <c r="C7" s="90"/>
      <c r="D7" s="90"/>
      <c r="E7" s="90"/>
      <c r="F7" s="90"/>
      <c r="G7" s="90"/>
      <c r="H7" s="90"/>
      <c r="I7" s="90"/>
      <c r="J7" s="90"/>
      <c r="K7" s="90"/>
    </row>
    <row r="8" spans="1:12" ht="12.75">
      <c r="A8" s="31" t="s">
        <v>190</v>
      </c>
      <c r="B8" s="45" t="s">
        <v>207</v>
      </c>
      <c r="C8" s="6" t="s">
        <v>208</v>
      </c>
      <c r="D8" s="6" t="s">
        <v>219</v>
      </c>
      <c r="E8" s="6" t="str">
        <f>"0,7438"</f>
        <v>0,7438</v>
      </c>
      <c r="F8" s="6" t="s">
        <v>51</v>
      </c>
      <c r="G8" s="6" t="s">
        <v>14</v>
      </c>
      <c r="H8" s="50" t="s">
        <v>21</v>
      </c>
      <c r="I8" s="50" t="s">
        <v>222</v>
      </c>
      <c r="J8" s="50" t="s">
        <v>216</v>
      </c>
      <c r="K8" s="50" t="str">
        <f>"1197,5180"</f>
        <v>1197,5180</v>
      </c>
      <c r="L8" s="6" t="s">
        <v>153</v>
      </c>
    </row>
    <row r="9" spans="2:11" ht="15.75">
      <c r="B9" s="92" t="s">
        <v>126</v>
      </c>
      <c r="C9" s="90"/>
      <c r="D9" s="90"/>
      <c r="E9" s="90"/>
      <c r="F9" s="90"/>
      <c r="G9" s="90"/>
      <c r="H9" s="90"/>
      <c r="I9" s="90"/>
      <c r="J9" s="90"/>
      <c r="K9" s="90"/>
    </row>
    <row r="10" spans="1:12" ht="12.75">
      <c r="A10" s="31" t="s">
        <v>190</v>
      </c>
      <c r="B10" s="45" t="s">
        <v>209</v>
      </c>
      <c r="C10" s="6" t="s">
        <v>210</v>
      </c>
      <c r="D10" s="6" t="s">
        <v>220</v>
      </c>
      <c r="E10" s="6" t="str">
        <f>"0,6503"</f>
        <v>0,6503</v>
      </c>
      <c r="F10" s="6" t="s">
        <v>13</v>
      </c>
      <c r="G10" s="6" t="s">
        <v>34</v>
      </c>
      <c r="H10" s="50" t="s">
        <v>211</v>
      </c>
      <c r="I10" s="50" t="s">
        <v>223</v>
      </c>
      <c r="J10" s="50" t="s">
        <v>214</v>
      </c>
      <c r="K10" s="50" t="str">
        <f>"1984,8882"</f>
        <v>1984,8882</v>
      </c>
      <c r="L10" s="6" t="s">
        <v>153</v>
      </c>
    </row>
    <row r="11" spans="2:11" ht="15.75">
      <c r="B11" s="92" t="s">
        <v>44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1:12" ht="12.75">
      <c r="A12" s="31" t="s">
        <v>190</v>
      </c>
      <c r="B12" s="45" t="s">
        <v>54</v>
      </c>
      <c r="C12" s="6" t="s">
        <v>55</v>
      </c>
      <c r="D12" s="6" t="s">
        <v>177</v>
      </c>
      <c r="E12" s="6" t="str">
        <f>"0,6213"</f>
        <v>0,6213</v>
      </c>
      <c r="F12" s="6" t="s">
        <v>13</v>
      </c>
      <c r="G12" s="6" t="s">
        <v>56</v>
      </c>
      <c r="H12" s="50" t="s">
        <v>212</v>
      </c>
      <c r="I12" s="50" t="s">
        <v>222</v>
      </c>
      <c r="J12" s="50" t="s">
        <v>215</v>
      </c>
      <c r="K12" s="50" t="str">
        <f>"1286,1945"</f>
        <v>1286,1945</v>
      </c>
      <c r="L12" s="6" t="s">
        <v>153</v>
      </c>
    </row>
  </sheetData>
  <sheetProtection/>
  <mergeCells count="16"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L4"/>
    <mergeCell ref="B5:K5"/>
    <mergeCell ref="B7:K7"/>
    <mergeCell ref="B9:K9"/>
    <mergeCell ref="B11:K11"/>
    <mergeCell ref="A3:A4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B18" sqref="B18"/>
    </sheetView>
  </sheetViews>
  <sheetFormatPr defaultColWidth="8.75390625" defaultRowHeight="12.75"/>
  <cols>
    <col min="1" max="1" width="7.00390625" style="0" customWidth="1"/>
    <col min="2" max="2" width="26.00390625" style="21" bestFit="1" customWidth="1"/>
    <col min="3" max="3" width="26.875" style="21" bestFit="1" customWidth="1"/>
    <col min="4" max="4" width="10.625" style="21" bestFit="1" customWidth="1"/>
    <col min="5" max="5" width="8.375" style="21" bestFit="1" customWidth="1"/>
    <col min="6" max="6" width="20.375" style="21" customWidth="1"/>
    <col min="7" max="7" width="19.75390625" style="21" customWidth="1"/>
    <col min="8" max="10" width="5.625" style="21" bestFit="1" customWidth="1"/>
    <col min="11" max="11" width="4.625" style="21" bestFit="1" customWidth="1"/>
    <col min="12" max="12" width="11.75390625" style="21" customWidth="1"/>
    <col min="13" max="13" width="8.625" style="21" bestFit="1" customWidth="1"/>
    <col min="14" max="14" width="19.875" style="21" bestFit="1" customWidth="1"/>
  </cols>
  <sheetData>
    <row r="1" spans="2:14" s="1" customFormat="1" ht="15" customHeight="1">
      <c r="B1" s="75" t="s">
        <v>294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2:14" s="1" customFormat="1" ht="114.75" customHeight="1" thickBot="1"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</row>
    <row r="3" spans="1:14" s="2" customFormat="1" ht="12.75" customHeight="1">
      <c r="A3" s="71" t="s">
        <v>147</v>
      </c>
      <c r="B3" s="81" t="s">
        <v>0</v>
      </c>
      <c r="C3" s="83" t="s">
        <v>148</v>
      </c>
      <c r="D3" s="83" t="s">
        <v>149</v>
      </c>
      <c r="E3" s="71" t="s">
        <v>9</v>
      </c>
      <c r="F3" s="71" t="s">
        <v>7</v>
      </c>
      <c r="G3" s="71" t="s">
        <v>151</v>
      </c>
      <c r="H3" s="71" t="s">
        <v>2</v>
      </c>
      <c r="I3" s="71"/>
      <c r="J3" s="71"/>
      <c r="K3" s="71"/>
      <c r="L3" s="71" t="s">
        <v>150</v>
      </c>
      <c r="M3" s="71" t="s">
        <v>6</v>
      </c>
      <c r="N3" s="73" t="s">
        <v>5</v>
      </c>
    </row>
    <row r="4" spans="1:14" s="2" customFormat="1" ht="21" customHeight="1" thickBot="1">
      <c r="A4" s="72"/>
      <c r="B4" s="82"/>
      <c r="C4" s="72"/>
      <c r="D4" s="84"/>
      <c r="E4" s="72"/>
      <c r="F4" s="72"/>
      <c r="G4" s="72"/>
      <c r="H4" s="3">
        <v>1</v>
      </c>
      <c r="I4" s="3">
        <v>2</v>
      </c>
      <c r="J4" s="3">
        <v>3</v>
      </c>
      <c r="K4" s="3" t="s">
        <v>8</v>
      </c>
      <c r="L4" s="72"/>
      <c r="M4" s="72"/>
      <c r="N4" s="74"/>
    </row>
    <row r="5" spans="2:13" ht="15.75">
      <c r="B5" s="89" t="s">
        <v>97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4" ht="12.75">
      <c r="A6" s="32">
        <v>1</v>
      </c>
      <c r="B6" s="22" t="s">
        <v>98</v>
      </c>
      <c r="C6" s="22" t="s">
        <v>99</v>
      </c>
      <c r="D6" s="22" t="s">
        <v>164</v>
      </c>
      <c r="E6" s="22" t="str">
        <f>"0,6121"</f>
        <v>0,6121</v>
      </c>
      <c r="F6" s="22" t="s">
        <v>13</v>
      </c>
      <c r="G6" s="22" t="s">
        <v>14</v>
      </c>
      <c r="H6" s="41" t="s">
        <v>77</v>
      </c>
      <c r="I6" s="41" t="s">
        <v>100</v>
      </c>
      <c r="J6" s="41" t="s">
        <v>101</v>
      </c>
      <c r="K6" s="38"/>
      <c r="L6" s="37" t="s">
        <v>101</v>
      </c>
      <c r="M6" s="37" t="str">
        <f>"131,6015"</f>
        <v>131,6015</v>
      </c>
      <c r="N6" s="22" t="s">
        <v>153</v>
      </c>
    </row>
    <row r="7" spans="1:14" ht="12.75">
      <c r="A7" s="32">
        <v>2</v>
      </c>
      <c r="B7" s="23" t="s">
        <v>102</v>
      </c>
      <c r="C7" s="23" t="s">
        <v>103</v>
      </c>
      <c r="D7" s="23" t="s">
        <v>165</v>
      </c>
      <c r="E7" s="23" t="str">
        <f>"0,6288"</f>
        <v>0,6288</v>
      </c>
      <c r="F7" s="23" t="s">
        <v>74</v>
      </c>
      <c r="G7" s="23" t="s">
        <v>14</v>
      </c>
      <c r="H7" s="42" t="s">
        <v>75</v>
      </c>
      <c r="I7" s="42" t="s">
        <v>104</v>
      </c>
      <c r="J7" s="44" t="s">
        <v>76</v>
      </c>
      <c r="K7" s="40"/>
      <c r="L7" s="39" t="s">
        <v>104</v>
      </c>
      <c r="M7" s="39" t="str">
        <f>"116,3280"</f>
        <v>116,3280</v>
      </c>
      <c r="N7" s="23" t="s">
        <v>160</v>
      </c>
    </row>
    <row r="8" spans="2:13" ht="15.75">
      <c r="B8" s="90" t="s">
        <v>66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1:14" ht="12.75">
      <c r="A9" s="32">
        <v>1</v>
      </c>
      <c r="B9" s="22" t="s">
        <v>105</v>
      </c>
      <c r="C9" s="22" t="s">
        <v>106</v>
      </c>
      <c r="D9" s="22" t="s">
        <v>166</v>
      </c>
      <c r="E9" s="22" t="str">
        <f>"0,5910"</f>
        <v>0,5910</v>
      </c>
      <c r="F9" s="22" t="s">
        <v>13</v>
      </c>
      <c r="G9" s="22" t="s">
        <v>14</v>
      </c>
      <c r="H9" s="41" t="s">
        <v>71</v>
      </c>
      <c r="I9" s="41" t="s">
        <v>107</v>
      </c>
      <c r="J9" s="41" t="s">
        <v>108</v>
      </c>
      <c r="K9" s="38"/>
      <c r="L9" s="37" t="s">
        <v>108</v>
      </c>
      <c r="M9" s="37" t="str">
        <f>"141,8400"</f>
        <v>141,8400</v>
      </c>
      <c r="N9" s="22" t="s">
        <v>153</v>
      </c>
    </row>
    <row r="10" spans="1:14" ht="12.75">
      <c r="A10" s="32">
        <v>1</v>
      </c>
      <c r="B10" s="23" t="s">
        <v>109</v>
      </c>
      <c r="C10" s="23" t="s">
        <v>110</v>
      </c>
      <c r="D10" s="23" t="s">
        <v>167</v>
      </c>
      <c r="E10" s="23" t="str">
        <f>"0,5919"</f>
        <v>0,5919</v>
      </c>
      <c r="F10" s="23" t="s">
        <v>111</v>
      </c>
      <c r="G10" s="23" t="s">
        <v>14</v>
      </c>
      <c r="H10" s="44" t="s">
        <v>112</v>
      </c>
      <c r="I10" s="42" t="s">
        <v>112</v>
      </c>
      <c r="J10" s="44" t="s">
        <v>113</v>
      </c>
      <c r="K10" s="40"/>
      <c r="L10" s="39">
        <v>197.5</v>
      </c>
      <c r="M10" s="39" t="str">
        <f>"164,8294"</f>
        <v>164,8294</v>
      </c>
      <c r="N10" s="23" t="s">
        <v>168</v>
      </c>
    </row>
  </sheetData>
  <sheetProtection/>
  <mergeCells count="14">
    <mergeCell ref="N3:N4"/>
    <mergeCell ref="B5:M5"/>
    <mergeCell ref="B8:M8"/>
    <mergeCell ref="B1:N2"/>
    <mergeCell ref="B3:B4"/>
    <mergeCell ref="C3:C4"/>
    <mergeCell ref="D3:D4"/>
    <mergeCell ref="E3:E4"/>
    <mergeCell ref="F3:F4"/>
    <mergeCell ref="G3:G4"/>
    <mergeCell ref="H3:K3"/>
    <mergeCell ref="A3:A4"/>
    <mergeCell ref="L3:L4"/>
    <mergeCell ref="M3:M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2">
      <selection activeCell="C42" sqref="C42"/>
    </sheetView>
  </sheetViews>
  <sheetFormatPr defaultColWidth="9.125" defaultRowHeight="12.75"/>
  <cols>
    <col min="1" max="1" width="6.625" style="31" customWidth="1"/>
    <col min="2" max="2" width="28.25390625" style="4" bestFit="1" customWidth="1"/>
    <col min="3" max="3" width="27.125" style="1" bestFit="1" customWidth="1"/>
    <col min="4" max="4" width="10.625" style="1" bestFit="1" customWidth="1"/>
    <col min="5" max="5" width="8.375" style="1" bestFit="1" customWidth="1"/>
    <col min="6" max="6" width="21.00390625" style="5" customWidth="1"/>
    <col min="7" max="7" width="37.00390625" style="5" customWidth="1"/>
    <col min="8" max="10" width="5.625" style="1" bestFit="1" customWidth="1"/>
    <col min="11" max="11" width="4.625" style="1" bestFit="1" customWidth="1"/>
    <col min="12" max="12" width="13.125" style="4" customWidth="1"/>
    <col min="13" max="13" width="8.625" style="1" bestFit="1" customWidth="1"/>
    <col min="14" max="14" width="21.125" style="5" customWidth="1"/>
    <col min="15" max="16384" width="9.125" style="1" customWidth="1"/>
  </cols>
  <sheetData>
    <row r="1" spans="2:14" ht="15" customHeight="1">
      <c r="B1" s="75" t="s">
        <v>295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2:14" ht="102.75" customHeight="1" thickBot="1"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</row>
    <row r="3" spans="1:14" s="2" customFormat="1" ht="12.75" customHeight="1">
      <c r="A3" s="71" t="s">
        <v>147</v>
      </c>
      <c r="B3" s="81" t="s">
        <v>0</v>
      </c>
      <c r="C3" s="83" t="s">
        <v>148</v>
      </c>
      <c r="D3" s="83" t="s">
        <v>149</v>
      </c>
      <c r="E3" s="71" t="s">
        <v>9</v>
      </c>
      <c r="F3" s="71" t="s">
        <v>7</v>
      </c>
      <c r="G3" s="71" t="s">
        <v>151</v>
      </c>
      <c r="H3" s="71" t="s">
        <v>2</v>
      </c>
      <c r="I3" s="71"/>
      <c r="J3" s="71"/>
      <c r="K3" s="71"/>
      <c r="L3" s="71" t="s">
        <v>150</v>
      </c>
      <c r="M3" s="71" t="s">
        <v>6</v>
      </c>
      <c r="N3" s="73" t="s">
        <v>5</v>
      </c>
    </row>
    <row r="4" spans="1:14" s="2" customFormat="1" ht="21" customHeight="1" thickBot="1">
      <c r="A4" s="72"/>
      <c r="B4" s="82"/>
      <c r="C4" s="72"/>
      <c r="D4" s="84"/>
      <c r="E4" s="72"/>
      <c r="F4" s="72"/>
      <c r="G4" s="72"/>
      <c r="H4" s="3">
        <v>1</v>
      </c>
      <c r="I4" s="3">
        <v>2</v>
      </c>
      <c r="J4" s="3">
        <v>3</v>
      </c>
      <c r="K4" s="3" t="s">
        <v>8</v>
      </c>
      <c r="L4" s="72"/>
      <c r="M4" s="72"/>
      <c r="N4" s="74"/>
    </row>
    <row r="5" spans="2:13" ht="15.75">
      <c r="B5" s="91" t="s">
        <v>10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4" ht="12" customHeight="1">
      <c r="A6" s="31" t="s">
        <v>190</v>
      </c>
      <c r="B6" s="45" t="s">
        <v>11</v>
      </c>
      <c r="C6" s="6" t="s">
        <v>12</v>
      </c>
      <c r="D6" s="6" t="s">
        <v>170</v>
      </c>
      <c r="E6" s="6" t="str">
        <f>"1,1221"</f>
        <v>1,1221</v>
      </c>
      <c r="F6" s="6" t="s">
        <v>13</v>
      </c>
      <c r="G6" s="6" t="s">
        <v>14</v>
      </c>
      <c r="H6" s="35" t="s">
        <v>15</v>
      </c>
      <c r="I6" s="35" t="s">
        <v>16</v>
      </c>
      <c r="J6" s="59" t="s">
        <v>17</v>
      </c>
      <c r="K6" s="7"/>
      <c r="L6" s="50" t="s">
        <v>16</v>
      </c>
      <c r="M6" s="50" t="str">
        <f>"61,7155"</f>
        <v>61,7155</v>
      </c>
      <c r="N6" s="6" t="s">
        <v>183</v>
      </c>
    </row>
    <row r="7" spans="2:13" ht="15.75">
      <c r="B7" s="92" t="s">
        <v>18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4" ht="12.75">
      <c r="A8" s="31" t="s">
        <v>190</v>
      </c>
      <c r="B8" s="46" t="s">
        <v>19</v>
      </c>
      <c r="C8" s="8" t="s">
        <v>20</v>
      </c>
      <c r="D8" s="8" t="s">
        <v>23</v>
      </c>
      <c r="E8" s="8" t="str">
        <f>"0,9506"</f>
        <v>0,9506</v>
      </c>
      <c r="F8" s="8" t="s">
        <v>13</v>
      </c>
      <c r="G8" s="8" t="s">
        <v>14</v>
      </c>
      <c r="H8" s="41" t="s">
        <v>21</v>
      </c>
      <c r="I8" s="62" t="s">
        <v>22</v>
      </c>
      <c r="J8" s="41" t="s">
        <v>23</v>
      </c>
      <c r="K8" s="9"/>
      <c r="L8" s="52" t="s">
        <v>23</v>
      </c>
      <c r="M8" s="52" t="str">
        <f>"71,2950"</f>
        <v>71,2950</v>
      </c>
      <c r="N8" s="8" t="s">
        <v>153</v>
      </c>
    </row>
    <row r="9" spans="1:14" ht="12.75">
      <c r="A9" s="31" t="s">
        <v>191</v>
      </c>
      <c r="B9" s="47" t="s">
        <v>24</v>
      </c>
      <c r="C9" s="10" t="s">
        <v>25</v>
      </c>
      <c r="D9" s="10" t="s">
        <v>23</v>
      </c>
      <c r="E9" s="10" t="str">
        <f>"0,9506"</f>
        <v>0,9506</v>
      </c>
      <c r="F9" s="10" t="s">
        <v>13</v>
      </c>
      <c r="G9" s="10" t="s">
        <v>14</v>
      </c>
      <c r="H9" s="42" t="s">
        <v>26</v>
      </c>
      <c r="I9" s="42" t="s">
        <v>21</v>
      </c>
      <c r="J9" s="60" t="s">
        <v>23</v>
      </c>
      <c r="K9" s="11"/>
      <c r="L9" s="54" t="s">
        <v>21</v>
      </c>
      <c r="M9" s="54" t="str">
        <f>"66,5420"</f>
        <v>66,5420</v>
      </c>
      <c r="N9" s="10" t="s">
        <v>153</v>
      </c>
    </row>
    <row r="10" spans="2:14" s="31" customFormat="1" ht="15.75">
      <c r="B10" s="92" t="s">
        <v>10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4"/>
    </row>
    <row r="11" spans="1:14" ht="12.75">
      <c r="A11" s="31" t="s">
        <v>190</v>
      </c>
      <c r="B11" s="45" t="s">
        <v>27</v>
      </c>
      <c r="C11" s="6" t="s">
        <v>28</v>
      </c>
      <c r="D11" s="6" t="s">
        <v>171</v>
      </c>
      <c r="E11" s="6" t="str">
        <f>"0,8703"</f>
        <v>0,8703</v>
      </c>
      <c r="F11" s="6" t="s">
        <v>13</v>
      </c>
      <c r="G11" s="6" t="s">
        <v>14</v>
      </c>
      <c r="H11" s="59" t="s">
        <v>29</v>
      </c>
      <c r="I11" s="35" t="s">
        <v>29</v>
      </c>
      <c r="J11" s="35" t="s">
        <v>30</v>
      </c>
      <c r="K11" s="7"/>
      <c r="L11" s="50" t="s">
        <v>30</v>
      </c>
      <c r="M11" s="50" t="str">
        <f>"76,1512"</f>
        <v>76,1512</v>
      </c>
      <c r="N11" s="6" t="s">
        <v>184</v>
      </c>
    </row>
    <row r="12" spans="2:14" s="31" customFormat="1" ht="15.75">
      <c r="B12" s="92" t="s">
        <v>31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4"/>
    </row>
    <row r="13" spans="1:14" ht="12.75">
      <c r="A13" s="31" t="s">
        <v>190</v>
      </c>
      <c r="B13" s="46" t="s">
        <v>32</v>
      </c>
      <c r="C13" s="8" t="s">
        <v>33</v>
      </c>
      <c r="D13" s="8" t="s">
        <v>172</v>
      </c>
      <c r="E13" s="8" t="str">
        <f>"0,7842"</f>
        <v>0,7842</v>
      </c>
      <c r="F13" s="8" t="s">
        <v>13</v>
      </c>
      <c r="G13" s="8" t="s">
        <v>34</v>
      </c>
      <c r="H13" s="41" t="s">
        <v>35</v>
      </c>
      <c r="I13" s="62" t="s">
        <v>36</v>
      </c>
      <c r="J13" s="62" t="s">
        <v>36</v>
      </c>
      <c r="K13" s="9"/>
      <c r="L13" s="52" t="s">
        <v>35</v>
      </c>
      <c r="M13" s="52" t="str">
        <f>"78,4200"</f>
        <v>78,4200</v>
      </c>
      <c r="N13" s="8" t="s">
        <v>153</v>
      </c>
    </row>
    <row r="14" spans="1:14" ht="12.75">
      <c r="A14" s="31" t="s">
        <v>191</v>
      </c>
      <c r="B14" s="47" t="s">
        <v>37</v>
      </c>
      <c r="C14" s="10" t="s">
        <v>38</v>
      </c>
      <c r="D14" s="10" t="s">
        <v>173</v>
      </c>
      <c r="E14" s="10" t="str">
        <f>"0,8305"</f>
        <v>0,8305</v>
      </c>
      <c r="F14" s="10" t="s">
        <v>13</v>
      </c>
      <c r="G14" s="10" t="s">
        <v>14</v>
      </c>
      <c r="H14" s="60" t="s">
        <v>39</v>
      </c>
      <c r="I14" s="60" t="s">
        <v>39</v>
      </c>
      <c r="J14" s="42" t="s">
        <v>39</v>
      </c>
      <c r="K14" s="11"/>
      <c r="L14" s="54" t="s">
        <v>39</v>
      </c>
      <c r="M14" s="54" t="str">
        <f>"70,5925"</f>
        <v>70,5925</v>
      </c>
      <c r="N14" s="10" t="s">
        <v>185</v>
      </c>
    </row>
    <row r="15" spans="2:14" s="31" customFormat="1" ht="15.75">
      <c r="B15" s="92" t="s">
        <v>18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4"/>
    </row>
    <row r="16" spans="1:14" ht="12.75">
      <c r="A16" s="31" t="s">
        <v>190</v>
      </c>
      <c r="B16" s="45" t="s">
        <v>40</v>
      </c>
      <c r="C16" s="6" t="s">
        <v>41</v>
      </c>
      <c r="D16" s="6" t="s">
        <v>174</v>
      </c>
      <c r="E16" s="6" t="str">
        <f>"0,7375"</f>
        <v>0,7375</v>
      </c>
      <c r="F16" s="6" t="s">
        <v>13</v>
      </c>
      <c r="G16" s="6" t="s">
        <v>14</v>
      </c>
      <c r="H16" s="35" t="s">
        <v>42</v>
      </c>
      <c r="I16" s="59" t="s">
        <v>43</v>
      </c>
      <c r="J16" s="59" t="s">
        <v>43</v>
      </c>
      <c r="K16" s="7"/>
      <c r="L16" s="50" t="s">
        <v>42</v>
      </c>
      <c r="M16" s="50" t="str">
        <f>"92,1875"</f>
        <v>92,1875</v>
      </c>
      <c r="N16" s="6" t="s">
        <v>186</v>
      </c>
    </row>
    <row r="17" spans="2:14" s="31" customFormat="1" ht="15.75">
      <c r="B17" s="92" t="s">
        <v>44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4"/>
    </row>
    <row r="18" spans="1:14" ht="12.75">
      <c r="A18" s="31" t="s">
        <v>190</v>
      </c>
      <c r="B18" s="46" t="s">
        <v>45</v>
      </c>
      <c r="C18" s="8" t="s">
        <v>46</v>
      </c>
      <c r="D18" s="8" t="s">
        <v>175</v>
      </c>
      <c r="E18" s="8" t="str">
        <f>"0,6421"</f>
        <v>0,6421</v>
      </c>
      <c r="F18" s="8" t="s">
        <v>13</v>
      </c>
      <c r="G18" s="8" t="s">
        <v>14</v>
      </c>
      <c r="H18" s="41" t="s">
        <v>36</v>
      </c>
      <c r="I18" s="62" t="s">
        <v>47</v>
      </c>
      <c r="J18" s="62" t="s">
        <v>48</v>
      </c>
      <c r="K18" s="9"/>
      <c r="L18" s="52" t="s">
        <v>36</v>
      </c>
      <c r="M18" s="52" t="str">
        <f>"70,6310"</f>
        <v>70,6310</v>
      </c>
      <c r="N18" s="8" t="s">
        <v>183</v>
      </c>
    </row>
    <row r="19" spans="1:14" ht="12.75">
      <c r="A19" s="31" t="s">
        <v>190</v>
      </c>
      <c r="B19" s="48" t="s">
        <v>49</v>
      </c>
      <c r="C19" s="12" t="s">
        <v>50</v>
      </c>
      <c r="D19" s="12" t="s">
        <v>176</v>
      </c>
      <c r="E19" s="12" t="str">
        <f>"0,6562"</f>
        <v>0,6562</v>
      </c>
      <c r="F19" s="12" t="s">
        <v>51</v>
      </c>
      <c r="G19" s="12" t="s">
        <v>14</v>
      </c>
      <c r="H19" s="58" t="s">
        <v>52</v>
      </c>
      <c r="I19" s="61" t="s">
        <v>53</v>
      </c>
      <c r="J19" s="57"/>
      <c r="K19" s="13"/>
      <c r="L19" s="56" t="s">
        <v>52</v>
      </c>
      <c r="M19" s="56" t="str">
        <f>"96,7895"</f>
        <v>96,7895</v>
      </c>
      <c r="N19" s="12" t="s">
        <v>153</v>
      </c>
    </row>
    <row r="20" spans="1:14" ht="12.75">
      <c r="A20" s="31" t="s">
        <v>191</v>
      </c>
      <c r="B20" s="48" t="s">
        <v>54</v>
      </c>
      <c r="C20" s="12" t="s">
        <v>55</v>
      </c>
      <c r="D20" s="12" t="s">
        <v>177</v>
      </c>
      <c r="E20" s="12" t="str">
        <f>"0,6475"</f>
        <v>0,6475</v>
      </c>
      <c r="F20" s="12" t="s">
        <v>13</v>
      </c>
      <c r="G20" s="12" t="s">
        <v>169</v>
      </c>
      <c r="H20" s="58" t="s">
        <v>57</v>
      </c>
      <c r="I20" s="58" t="s">
        <v>58</v>
      </c>
      <c r="J20" s="61" t="s">
        <v>59</v>
      </c>
      <c r="K20" s="13"/>
      <c r="L20" s="56" t="s">
        <v>58</v>
      </c>
      <c r="M20" s="56" t="str">
        <f>"90,6500"</f>
        <v>90,6500</v>
      </c>
      <c r="N20" s="12" t="s">
        <v>153</v>
      </c>
    </row>
    <row r="21" spans="1:14" ht="12.75">
      <c r="A21" s="31" t="s">
        <v>192</v>
      </c>
      <c r="B21" s="48" t="s">
        <v>60</v>
      </c>
      <c r="C21" s="12" t="s">
        <v>61</v>
      </c>
      <c r="D21" s="12" t="s">
        <v>177</v>
      </c>
      <c r="E21" s="12" t="str">
        <f>"0,6475"</f>
        <v>0,6475</v>
      </c>
      <c r="F21" s="12" t="s">
        <v>13</v>
      </c>
      <c r="G21" s="12" t="s">
        <v>34</v>
      </c>
      <c r="H21" s="58" t="s">
        <v>36</v>
      </c>
      <c r="I21" s="61" t="s">
        <v>62</v>
      </c>
      <c r="J21" s="58" t="s">
        <v>62</v>
      </c>
      <c r="K21" s="13"/>
      <c r="L21" s="56" t="s">
        <v>62</v>
      </c>
      <c r="M21" s="56" t="str">
        <f>"74,4625"</f>
        <v>74,4625</v>
      </c>
      <c r="N21" s="12" t="s">
        <v>153</v>
      </c>
    </row>
    <row r="22" spans="1:14" ht="12.75">
      <c r="A22" s="31" t="s">
        <v>190</v>
      </c>
      <c r="B22" s="47" t="s">
        <v>63</v>
      </c>
      <c r="C22" s="10" t="s">
        <v>64</v>
      </c>
      <c r="D22" s="10" t="s">
        <v>178</v>
      </c>
      <c r="E22" s="10" t="str">
        <f>"0,6402"</f>
        <v>0,6402</v>
      </c>
      <c r="F22" s="10" t="s">
        <v>51</v>
      </c>
      <c r="G22" s="10" t="s">
        <v>34</v>
      </c>
      <c r="H22" s="60" t="s">
        <v>65</v>
      </c>
      <c r="I22" s="60" t="s">
        <v>65</v>
      </c>
      <c r="J22" s="60" t="s">
        <v>65</v>
      </c>
      <c r="K22" s="11"/>
      <c r="L22" s="54" t="s">
        <v>189</v>
      </c>
      <c r="M22" s="54" t="s">
        <v>189</v>
      </c>
      <c r="N22" s="10" t="s">
        <v>153</v>
      </c>
    </row>
    <row r="23" spans="2:14" s="31" customFormat="1" ht="15.75">
      <c r="B23" s="92" t="s">
        <v>66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4"/>
    </row>
    <row r="24" spans="1:14" ht="12.75">
      <c r="A24" s="31" t="s">
        <v>190</v>
      </c>
      <c r="B24" s="46" t="s">
        <v>67</v>
      </c>
      <c r="C24" s="8" t="s">
        <v>68</v>
      </c>
      <c r="D24" s="8" t="s">
        <v>179</v>
      </c>
      <c r="E24" s="8" t="str">
        <f>"0,5958"</f>
        <v>0,5958</v>
      </c>
      <c r="F24" s="8" t="s">
        <v>51</v>
      </c>
      <c r="G24" s="8" t="s">
        <v>34</v>
      </c>
      <c r="H24" s="41" t="s">
        <v>69</v>
      </c>
      <c r="I24" s="41" t="s">
        <v>70</v>
      </c>
      <c r="J24" s="41" t="s">
        <v>71</v>
      </c>
      <c r="K24" s="9"/>
      <c r="L24" s="52" t="s">
        <v>71</v>
      </c>
      <c r="M24" s="52" t="str">
        <f>"137,0340"</f>
        <v>137,0340</v>
      </c>
      <c r="N24" s="8" t="s">
        <v>153</v>
      </c>
    </row>
    <row r="25" spans="1:14" ht="12.75">
      <c r="A25" s="31" t="s">
        <v>191</v>
      </c>
      <c r="B25" s="48" t="s">
        <v>72</v>
      </c>
      <c r="C25" s="12" t="s">
        <v>73</v>
      </c>
      <c r="D25" s="12" t="s">
        <v>180</v>
      </c>
      <c r="E25" s="12" t="str">
        <f>"0,5935"</f>
        <v>0,5935</v>
      </c>
      <c r="F25" s="12" t="s">
        <v>74</v>
      </c>
      <c r="G25" s="12" t="s">
        <v>14</v>
      </c>
      <c r="H25" s="58" t="s">
        <v>75</v>
      </c>
      <c r="I25" s="58" t="s">
        <v>76</v>
      </c>
      <c r="J25" s="58" t="s">
        <v>77</v>
      </c>
      <c r="K25" s="13"/>
      <c r="L25" s="56" t="s">
        <v>77</v>
      </c>
      <c r="M25" s="56" t="str">
        <f>"118,7000"</f>
        <v>118,7000</v>
      </c>
      <c r="N25" s="12" t="s">
        <v>153</v>
      </c>
    </row>
    <row r="26" spans="1:14" ht="12.75">
      <c r="A26" s="31" t="s">
        <v>190</v>
      </c>
      <c r="B26" s="47" t="s">
        <v>78</v>
      </c>
      <c r="C26" s="10" t="s">
        <v>79</v>
      </c>
      <c r="D26" s="10" t="s">
        <v>181</v>
      </c>
      <c r="E26" s="10" t="str">
        <f>"0,5956"</f>
        <v>0,5956</v>
      </c>
      <c r="F26" s="10" t="s">
        <v>74</v>
      </c>
      <c r="G26" s="10" t="s">
        <v>14</v>
      </c>
      <c r="H26" s="42" t="s">
        <v>80</v>
      </c>
      <c r="I26" s="42" t="s">
        <v>81</v>
      </c>
      <c r="J26" s="60" t="s">
        <v>75</v>
      </c>
      <c r="K26" s="11"/>
      <c r="L26" s="54" t="s">
        <v>81</v>
      </c>
      <c r="M26" s="54" t="str">
        <f>"107,2616"</f>
        <v>107,2616</v>
      </c>
      <c r="N26" s="10" t="s">
        <v>153</v>
      </c>
    </row>
    <row r="27" spans="2:14" s="31" customFormat="1" ht="15.75">
      <c r="B27" s="92" t="s">
        <v>82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4"/>
    </row>
    <row r="28" spans="1:14" ht="12.75">
      <c r="A28" s="31" t="s">
        <v>190</v>
      </c>
      <c r="B28" s="45" t="s">
        <v>83</v>
      </c>
      <c r="C28" s="6" t="s">
        <v>84</v>
      </c>
      <c r="D28" s="6" t="s">
        <v>182</v>
      </c>
      <c r="E28" s="6" t="str">
        <f>"0,5540"</f>
        <v>0,5540</v>
      </c>
      <c r="F28" s="6" t="s">
        <v>74</v>
      </c>
      <c r="G28" s="6" t="s">
        <v>14</v>
      </c>
      <c r="H28" s="35" t="s">
        <v>85</v>
      </c>
      <c r="I28" s="59" t="s">
        <v>80</v>
      </c>
      <c r="J28" s="59" t="s">
        <v>80</v>
      </c>
      <c r="K28" s="7"/>
      <c r="L28" s="50" t="s">
        <v>85</v>
      </c>
      <c r="M28" s="50" t="str">
        <f>"88,6400"</f>
        <v>88,6400</v>
      </c>
      <c r="N28" s="6" t="s">
        <v>160</v>
      </c>
    </row>
    <row r="30" spans="2:3" ht="18">
      <c r="B30" s="14" t="s">
        <v>86</v>
      </c>
      <c r="C30" s="15"/>
    </row>
    <row r="31" spans="2:3" ht="15.75">
      <c r="B31" s="16" t="s">
        <v>93</v>
      </c>
      <c r="C31" s="17"/>
    </row>
    <row r="32" spans="2:3" ht="13.5">
      <c r="B32" s="18"/>
      <c r="C32" s="19" t="s">
        <v>92</v>
      </c>
    </row>
    <row r="33" spans="2:6" ht="13.5">
      <c r="B33" s="20" t="s">
        <v>87</v>
      </c>
      <c r="C33" s="20" t="s">
        <v>88</v>
      </c>
      <c r="D33" s="20" t="s">
        <v>89</v>
      </c>
      <c r="E33" s="20" t="s">
        <v>90</v>
      </c>
      <c r="F33" s="20" t="s">
        <v>91</v>
      </c>
    </row>
    <row r="34" spans="2:6" ht="12.75">
      <c r="B34" s="49" t="s">
        <v>67</v>
      </c>
      <c r="C34" s="1" t="s">
        <v>92</v>
      </c>
      <c r="D34" s="31" t="s">
        <v>187</v>
      </c>
      <c r="E34" s="31" t="s">
        <v>71</v>
      </c>
      <c r="F34" s="31" t="s">
        <v>94</v>
      </c>
    </row>
    <row r="35" spans="2:6" ht="12.75">
      <c r="B35" s="49" t="s">
        <v>72</v>
      </c>
      <c r="C35" s="1" t="s">
        <v>92</v>
      </c>
      <c r="D35" s="31" t="s">
        <v>187</v>
      </c>
      <c r="E35" s="31" t="s">
        <v>77</v>
      </c>
      <c r="F35" s="31" t="s">
        <v>95</v>
      </c>
    </row>
    <row r="36" spans="2:6" ht="12.75">
      <c r="B36" s="49" t="s">
        <v>49</v>
      </c>
      <c r="C36" s="1" t="s">
        <v>92</v>
      </c>
      <c r="D36" s="31" t="s">
        <v>188</v>
      </c>
      <c r="E36" s="31" t="s">
        <v>52</v>
      </c>
      <c r="F36" s="31" t="s">
        <v>96</v>
      </c>
    </row>
  </sheetData>
  <sheetProtection/>
  <mergeCells count="20">
    <mergeCell ref="B12:M12"/>
    <mergeCell ref="B15:M15"/>
    <mergeCell ref="B17:M17"/>
    <mergeCell ref="B23:M23"/>
    <mergeCell ref="B27:M27"/>
    <mergeCell ref="N3:N4"/>
    <mergeCell ref="G3:G4"/>
    <mergeCell ref="F3:F4"/>
    <mergeCell ref="B5:M5"/>
    <mergeCell ref="B7:M7"/>
    <mergeCell ref="A3:A4"/>
    <mergeCell ref="B10:M10"/>
    <mergeCell ref="E3:E4"/>
    <mergeCell ref="L3:L4"/>
    <mergeCell ref="M3:M4"/>
    <mergeCell ref="B1:N2"/>
    <mergeCell ref="H3:K3"/>
    <mergeCell ref="B3:B4"/>
    <mergeCell ref="C3:C4"/>
    <mergeCell ref="D3:D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A1">
      <selection activeCell="B20" sqref="B17:B20"/>
    </sheetView>
  </sheetViews>
  <sheetFormatPr defaultColWidth="8.75390625" defaultRowHeight="12.75"/>
  <cols>
    <col min="1" max="1" width="7.00390625" style="0" customWidth="1"/>
    <col min="2" max="2" width="26.00390625" style="21" bestFit="1" customWidth="1"/>
    <col min="3" max="3" width="27.125" style="21" bestFit="1" customWidth="1"/>
    <col min="4" max="4" width="10.625" style="21" bestFit="1" customWidth="1"/>
    <col min="5" max="5" width="8.375" style="21" bestFit="1" customWidth="1"/>
    <col min="6" max="6" width="15.625" style="21" customWidth="1"/>
    <col min="7" max="7" width="16.75390625" style="21" bestFit="1" customWidth="1"/>
    <col min="8" max="10" width="5.625" style="21" bestFit="1" customWidth="1"/>
    <col min="11" max="13" width="4.625" style="21" bestFit="1" customWidth="1"/>
    <col min="14" max="14" width="4.25390625" style="21" customWidth="1"/>
    <col min="15" max="15" width="4.625" style="21" bestFit="1" customWidth="1"/>
    <col min="16" max="18" width="5.625" style="21" bestFit="1" customWidth="1"/>
    <col min="19" max="19" width="4.625" style="21" bestFit="1" customWidth="1"/>
    <col min="20" max="20" width="7.875" style="21" bestFit="1" customWidth="1"/>
    <col min="21" max="21" width="8.625" style="21" bestFit="1" customWidth="1"/>
    <col min="22" max="22" width="15.00390625" style="21" customWidth="1"/>
  </cols>
  <sheetData>
    <row r="1" spans="2:22" s="1" customFormat="1" ht="15" customHeight="1">
      <c r="B1" s="75" t="s">
        <v>293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7"/>
    </row>
    <row r="2" spans="2:22" s="1" customFormat="1" ht="105.75" customHeight="1" thickBot="1"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s="2" customFormat="1" ht="12.75" customHeight="1">
      <c r="A3" s="71" t="s">
        <v>147</v>
      </c>
      <c r="B3" s="81" t="s">
        <v>0</v>
      </c>
      <c r="C3" s="83" t="s">
        <v>148</v>
      </c>
      <c r="D3" s="83" t="s">
        <v>149</v>
      </c>
      <c r="E3" s="71" t="s">
        <v>9</v>
      </c>
      <c r="F3" s="71" t="s">
        <v>7</v>
      </c>
      <c r="G3" s="71" t="s">
        <v>151</v>
      </c>
      <c r="H3" s="71" t="s">
        <v>1</v>
      </c>
      <c r="I3" s="71"/>
      <c r="J3" s="71"/>
      <c r="K3" s="71"/>
      <c r="L3" s="71" t="s">
        <v>2</v>
      </c>
      <c r="M3" s="71"/>
      <c r="N3" s="71"/>
      <c r="O3" s="71"/>
      <c r="P3" s="71" t="s">
        <v>3</v>
      </c>
      <c r="Q3" s="71"/>
      <c r="R3" s="71"/>
      <c r="S3" s="71"/>
      <c r="T3" s="71" t="s">
        <v>4</v>
      </c>
      <c r="U3" s="71" t="s">
        <v>6</v>
      </c>
      <c r="V3" s="73" t="s">
        <v>5</v>
      </c>
    </row>
    <row r="4" spans="1:22" s="2" customFormat="1" ht="21" customHeight="1" thickBot="1">
      <c r="A4" s="72"/>
      <c r="B4" s="82"/>
      <c r="C4" s="72"/>
      <c r="D4" s="84"/>
      <c r="E4" s="72"/>
      <c r="F4" s="72"/>
      <c r="G4" s="72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72"/>
      <c r="U4" s="72"/>
      <c r="V4" s="74"/>
    </row>
    <row r="5" spans="2:21" ht="15.75">
      <c r="B5" s="89" t="s">
        <v>31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2" ht="12.75">
      <c r="A6" s="32">
        <v>1</v>
      </c>
      <c r="B6" s="29" t="s">
        <v>114</v>
      </c>
      <c r="C6" s="29" t="s">
        <v>115</v>
      </c>
      <c r="D6" s="29" t="s">
        <v>163</v>
      </c>
      <c r="E6" s="29" t="str">
        <f>"0,7932"</f>
        <v>0,7932</v>
      </c>
      <c r="F6" s="29" t="s">
        <v>74</v>
      </c>
      <c r="G6" s="29" t="s">
        <v>14</v>
      </c>
      <c r="H6" s="35" t="s">
        <v>57</v>
      </c>
      <c r="I6" s="35" t="s">
        <v>58</v>
      </c>
      <c r="J6" s="35" t="s">
        <v>116</v>
      </c>
      <c r="K6" s="34"/>
      <c r="L6" s="36" t="s">
        <v>21</v>
      </c>
      <c r="M6" s="35" t="s">
        <v>21</v>
      </c>
      <c r="N6" s="34"/>
      <c r="O6" s="34"/>
      <c r="P6" s="35" t="s">
        <v>48</v>
      </c>
      <c r="Q6" s="35" t="s">
        <v>57</v>
      </c>
      <c r="R6" s="36" t="s">
        <v>43</v>
      </c>
      <c r="S6" s="34"/>
      <c r="T6" s="33" t="s">
        <v>117</v>
      </c>
      <c r="U6" s="33" t="str">
        <f>"273,6540"</f>
        <v>273,6540</v>
      </c>
      <c r="V6" s="29" t="s">
        <v>160</v>
      </c>
    </row>
  </sheetData>
  <sheetProtection/>
  <mergeCells count="15">
    <mergeCell ref="U3:U4"/>
    <mergeCell ref="V3:V4"/>
    <mergeCell ref="B5:U5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A3:A4"/>
    <mergeCell ref="T3:T4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A1">
      <selection activeCell="B5" sqref="B5:U5"/>
    </sheetView>
  </sheetViews>
  <sheetFormatPr defaultColWidth="8.75390625" defaultRowHeight="12.75"/>
  <cols>
    <col min="1" max="1" width="8.75390625" style="0" customWidth="1"/>
    <col min="2" max="2" width="26.00390625" style="21" bestFit="1" customWidth="1"/>
    <col min="3" max="3" width="26.25390625" style="21" customWidth="1"/>
    <col min="4" max="4" width="10.625" style="21" bestFit="1" customWidth="1"/>
    <col min="5" max="5" width="8.375" style="21" bestFit="1" customWidth="1"/>
    <col min="6" max="6" width="16.25390625" style="21" customWidth="1"/>
    <col min="7" max="7" width="19.25390625" style="21" customWidth="1"/>
    <col min="8" max="10" width="5.625" style="21" bestFit="1" customWidth="1"/>
    <col min="11" max="11" width="4.625" style="21" bestFit="1" customWidth="1"/>
    <col min="12" max="13" width="5.625" style="21" bestFit="1" customWidth="1"/>
    <col min="14" max="14" width="3.875" style="21" customWidth="1"/>
    <col min="15" max="15" width="4.625" style="21" bestFit="1" customWidth="1"/>
    <col min="16" max="18" width="5.625" style="21" bestFit="1" customWidth="1"/>
    <col min="19" max="19" width="4.625" style="21" bestFit="1" customWidth="1"/>
    <col min="20" max="20" width="7.875" style="21" bestFit="1" customWidth="1"/>
    <col min="21" max="21" width="8.625" style="21" bestFit="1" customWidth="1"/>
    <col min="22" max="22" width="13.25390625" style="21" bestFit="1" customWidth="1"/>
  </cols>
  <sheetData>
    <row r="1" spans="2:22" s="1" customFormat="1" ht="15" customHeight="1">
      <c r="B1" s="75" t="s">
        <v>154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7"/>
    </row>
    <row r="2" spans="2:22" s="1" customFormat="1" ht="105.75" customHeight="1" thickBot="1"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s="2" customFormat="1" ht="12.75" customHeight="1">
      <c r="A3" s="71" t="s">
        <v>147</v>
      </c>
      <c r="B3" s="81" t="s">
        <v>0</v>
      </c>
      <c r="C3" s="83" t="s">
        <v>148</v>
      </c>
      <c r="D3" s="83" t="s">
        <v>149</v>
      </c>
      <c r="E3" s="71" t="s">
        <v>9</v>
      </c>
      <c r="F3" s="71" t="s">
        <v>7</v>
      </c>
      <c r="G3" s="71" t="s">
        <v>151</v>
      </c>
      <c r="H3" s="71" t="s">
        <v>1</v>
      </c>
      <c r="I3" s="71"/>
      <c r="J3" s="71"/>
      <c r="K3" s="71"/>
      <c r="L3" s="71" t="s">
        <v>2</v>
      </c>
      <c r="M3" s="71"/>
      <c r="N3" s="71"/>
      <c r="O3" s="71"/>
      <c r="P3" s="71" t="s">
        <v>3</v>
      </c>
      <c r="Q3" s="71"/>
      <c r="R3" s="71"/>
      <c r="S3" s="71"/>
      <c r="T3" s="71" t="s">
        <v>4</v>
      </c>
      <c r="U3" s="71" t="s">
        <v>6</v>
      </c>
      <c r="V3" s="73" t="s">
        <v>5</v>
      </c>
    </row>
    <row r="4" spans="1:22" s="2" customFormat="1" ht="21" customHeight="1" thickBot="1">
      <c r="A4" s="72"/>
      <c r="B4" s="82"/>
      <c r="C4" s="72"/>
      <c r="D4" s="84"/>
      <c r="E4" s="72"/>
      <c r="F4" s="72"/>
      <c r="G4" s="72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72"/>
      <c r="U4" s="72"/>
      <c r="V4" s="74"/>
    </row>
    <row r="5" spans="2:21" ht="15.75">
      <c r="B5" s="89" t="s">
        <v>97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2" ht="12.75">
      <c r="A6" s="32">
        <v>1</v>
      </c>
      <c r="B6" s="29" t="s">
        <v>134</v>
      </c>
      <c r="C6" s="29" t="s">
        <v>135</v>
      </c>
      <c r="D6" s="29" t="s">
        <v>136</v>
      </c>
      <c r="E6" s="29" t="str">
        <f>"0,6098"</f>
        <v>0,6098</v>
      </c>
      <c r="F6" s="29" t="s">
        <v>74</v>
      </c>
      <c r="G6" s="29" t="s">
        <v>14</v>
      </c>
      <c r="H6" s="35" t="s">
        <v>137</v>
      </c>
      <c r="I6" s="35" t="s">
        <v>108</v>
      </c>
      <c r="J6" s="35" t="s">
        <v>138</v>
      </c>
      <c r="K6" s="34"/>
      <c r="L6" s="35" t="s">
        <v>42</v>
      </c>
      <c r="M6" s="35" t="s">
        <v>43</v>
      </c>
      <c r="N6" s="34"/>
      <c r="O6" s="34"/>
      <c r="P6" s="36" t="s">
        <v>69</v>
      </c>
      <c r="Q6" s="35" t="s">
        <v>69</v>
      </c>
      <c r="R6" s="36" t="s">
        <v>139</v>
      </c>
      <c r="S6" s="34"/>
      <c r="T6" s="33" t="s">
        <v>140</v>
      </c>
      <c r="U6" s="33" t="str">
        <f>"368,9290"</f>
        <v>368,9290</v>
      </c>
      <c r="V6" s="29" t="s">
        <v>160</v>
      </c>
    </row>
  </sheetData>
  <sheetProtection/>
  <mergeCells count="15">
    <mergeCell ref="U3:U4"/>
    <mergeCell ref="V3:V4"/>
    <mergeCell ref="B5:U5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A3:A4"/>
    <mergeCell ref="T3:T4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selection activeCell="A16" sqref="A16"/>
    </sheetView>
  </sheetViews>
  <sheetFormatPr defaultColWidth="8.75390625" defaultRowHeight="12.75"/>
  <cols>
    <col min="1" max="1" width="6.00390625" style="0" customWidth="1"/>
    <col min="2" max="2" width="26.00390625" style="21" bestFit="1" customWidth="1"/>
    <col min="3" max="3" width="27.125" style="21" bestFit="1" customWidth="1"/>
    <col min="4" max="4" width="10.625" style="21" bestFit="1" customWidth="1"/>
    <col min="5" max="5" width="8.375" style="21" bestFit="1" customWidth="1"/>
    <col min="6" max="6" width="22.75390625" style="21" bestFit="1" customWidth="1"/>
    <col min="7" max="7" width="23.125" style="21" bestFit="1" customWidth="1"/>
    <col min="8" max="10" width="5.625" style="21" bestFit="1" customWidth="1"/>
    <col min="11" max="13" width="4.625" style="21" bestFit="1" customWidth="1"/>
    <col min="14" max="14" width="5.625" style="21" bestFit="1" customWidth="1"/>
    <col min="15" max="15" width="4.625" style="21" bestFit="1" customWidth="1"/>
    <col min="16" max="16" width="5.625" style="21" bestFit="1" customWidth="1"/>
    <col min="17" max="19" width="4.625" style="21" bestFit="1" customWidth="1"/>
    <col min="20" max="20" width="7.875" style="21" bestFit="1" customWidth="1"/>
    <col min="21" max="21" width="8.625" style="21" bestFit="1" customWidth="1"/>
    <col min="22" max="22" width="19.125" style="21" bestFit="1" customWidth="1"/>
  </cols>
  <sheetData>
    <row r="1" spans="2:22" s="1" customFormat="1" ht="15" customHeight="1">
      <c r="B1" s="75" t="s">
        <v>292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7"/>
    </row>
    <row r="2" spans="2:22" s="1" customFormat="1" ht="105.75" customHeight="1" thickBot="1"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s="2" customFormat="1" ht="12.75" customHeight="1">
      <c r="A3" s="71" t="s">
        <v>147</v>
      </c>
      <c r="B3" s="81" t="s">
        <v>0</v>
      </c>
      <c r="C3" s="83" t="s">
        <v>148</v>
      </c>
      <c r="D3" s="83" t="s">
        <v>149</v>
      </c>
      <c r="E3" s="71" t="s">
        <v>9</v>
      </c>
      <c r="F3" s="71" t="s">
        <v>7</v>
      </c>
      <c r="G3" s="71" t="s">
        <v>151</v>
      </c>
      <c r="H3" s="71" t="s">
        <v>1</v>
      </c>
      <c r="I3" s="71"/>
      <c r="J3" s="71"/>
      <c r="K3" s="71"/>
      <c r="L3" s="71" t="s">
        <v>2</v>
      </c>
      <c r="M3" s="71"/>
      <c r="N3" s="71"/>
      <c r="O3" s="71"/>
      <c r="P3" s="71" t="s">
        <v>3</v>
      </c>
      <c r="Q3" s="71"/>
      <c r="R3" s="71"/>
      <c r="S3" s="71"/>
      <c r="T3" s="71" t="s">
        <v>4</v>
      </c>
      <c r="U3" s="71" t="s">
        <v>6</v>
      </c>
      <c r="V3" s="73" t="s">
        <v>5</v>
      </c>
    </row>
    <row r="4" spans="1:22" s="2" customFormat="1" ht="21" customHeight="1" thickBot="1">
      <c r="A4" s="72"/>
      <c r="B4" s="82"/>
      <c r="C4" s="72"/>
      <c r="D4" s="84"/>
      <c r="E4" s="72"/>
      <c r="F4" s="72"/>
      <c r="G4" s="72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72"/>
      <c r="U4" s="72"/>
      <c r="V4" s="74"/>
    </row>
    <row r="5" spans="2:21" ht="15.75">
      <c r="B5" s="89" t="s">
        <v>118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2" ht="12.75">
      <c r="A6" s="32">
        <v>1</v>
      </c>
      <c r="B6" s="22" t="s">
        <v>119</v>
      </c>
      <c r="C6" s="22" t="s">
        <v>120</v>
      </c>
      <c r="D6" s="22" t="s">
        <v>155</v>
      </c>
      <c r="E6" s="22" t="str">
        <f>"1,2711"</f>
        <v>1,2711</v>
      </c>
      <c r="F6" s="22" t="s">
        <v>51</v>
      </c>
      <c r="G6" s="22" t="s">
        <v>14</v>
      </c>
      <c r="H6" s="41" t="s">
        <v>16</v>
      </c>
      <c r="I6" s="41" t="s">
        <v>121</v>
      </c>
      <c r="J6" s="43" t="s">
        <v>21</v>
      </c>
      <c r="K6" s="38"/>
      <c r="L6" s="41" t="s">
        <v>122</v>
      </c>
      <c r="M6" s="41" t="s">
        <v>123</v>
      </c>
      <c r="N6" s="41" t="s">
        <v>124</v>
      </c>
      <c r="O6" s="38"/>
      <c r="P6" s="41" t="s">
        <v>15</v>
      </c>
      <c r="Q6" s="41" t="s">
        <v>16</v>
      </c>
      <c r="R6" s="41" t="s">
        <v>121</v>
      </c>
      <c r="S6" s="38"/>
      <c r="T6" s="37">
        <v>157.5</v>
      </c>
      <c r="U6" s="37" t="str">
        <f>"200,1983"</f>
        <v>200,1983</v>
      </c>
      <c r="V6" s="22" t="s">
        <v>161</v>
      </c>
    </row>
    <row r="7" spans="1:22" ht="12.75">
      <c r="A7" s="32">
        <v>1</v>
      </c>
      <c r="B7" s="23" t="s">
        <v>119</v>
      </c>
      <c r="C7" s="23" t="s">
        <v>125</v>
      </c>
      <c r="D7" s="23" t="s">
        <v>155</v>
      </c>
      <c r="E7" s="23" t="str">
        <f>"1,2711"</f>
        <v>1,2711</v>
      </c>
      <c r="F7" s="23" t="s">
        <v>51</v>
      </c>
      <c r="G7" s="23" t="s">
        <v>14</v>
      </c>
      <c r="H7" s="42" t="s">
        <v>16</v>
      </c>
      <c r="I7" s="42" t="s">
        <v>121</v>
      </c>
      <c r="J7" s="44" t="s">
        <v>21</v>
      </c>
      <c r="K7" s="40"/>
      <c r="L7" s="42" t="s">
        <v>122</v>
      </c>
      <c r="M7" s="42" t="s">
        <v>123</v>
      </c>
      <c r="N7" s="42" t="s">
        <v>124</v>
      </c>
      <c r="O7" s="40"/>
      <c r="P7" s="42" t="s">
        <v>15</v>
      </c>
      <c r="Q7" s="42" t="s">
        <v>16</v>
      </c>
      <c r="R7" s="42" t="s">
        <v>121</v>
      </c>
      <c r="S7" s="40"/>
      <c r="T7" s="39">
        <v>157.5</v>
      </c>
      <c r="U7" s="39" t="str">
        <f>"200,1983"</f>
        <v>200,1983</v>
      </c>
      <c r="V7" s="23" t="s">
        <v>161</v>
      </c>
    </row>
    <row r="8" spans="2:21" ht="15.75">
      <c r="B8" s="90" t="s">
        <v>126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2" ht="12.75">
      <c r="A9" s="32">
        <v>1</v>
      </c>
      <c r="B9" s="29" t="s">
        <v>127</v>
      </c>
      <c r="C9" s="29" t="s">
        <v>128</v>
      </c>
      <c r="D9" s="29" t="s">
        <v>156</v>
      </c>
      <c r="E9" s="29" t="str">
        <f>"0,6790"</f>
        <v>0,6790</v>
      </c>
      <c r="F9" s="29" t="s">
        <v>51</v>
      </c>
      <c r="G9" s="29" t="s">
        <v>129</v>
      </c>
      <c r="H9" s="36" t="s">
        <v>130</v>
      </c>
      <c r="I9" s="36" t="s">
        <v>130</v>
      </c>
      <c r="J9" s="35" t="s">
        <v>76</v>
      </c>
      <c r="K9" s="34"/>
      <c r="L9" s="35" t="s">
        <v>29</v>
      </c>
      <c r="M9" s="35" t="s">
        <v>131</v>
      </c>
      <c r="N9" s="36" t="s">
        <v>132</v>
      </c>
      <c r="O9" s="34"/>
      <c r="P9" s="35" t="s">
        <v>75</v>
      </c>
      <c r="Q9" s="34"/>
      <c r="R9" s="34"/>
      <c r="S9" s="34"/>
      <c r="T9" s="33" t="s">
        <v>133</v>
      </c>
      <c r="U9" s="33" t="str">
        <f>"315,7350"</f>
        <v>315,7350</v>
      </c>
      <c r="V9" s="29" t="s">
        <v>162</v>
      </c>
    </row>
  </sheetData>
  <sheetProtection/>
  <mergeCells count="16">
    <mergeCell ref="T3:T4"/>
    <mergeCell ref="U3:U4"/>
    <mergeCell ref="V3:V4"/>
    <mergeCell ref="B5:U5"/>
    <mergeCell ref="B8:U8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A3:A4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B10" sqref="B10:M10"/>
    </sheetView>
  </sheetViews>
  <sheetFormatPr defaultColWidth="8.75390625" defaultRowHeight="12.75"/>
  <cols>
    <col min="1" max="1" width="7.25390625" style="0" customWidth="1"/>
    <col min="2" max="2" width="23.375" style="21" customWidth="1"/>
    <col min="3" max="3" width="28.625" style="21" customWidth="1"/>
    <col min="4" max="4" width="10.625" style="21" bestFit="1" customWidth="1"/>
    <col min="5" max="5" width="8.375" style="21" bestFit="1" customWidth="1"/>
    <col min="6" max="6" width="22.75390625" style="21" bestFit="1" customWidth="1"/>
    <col min="7" max="7" width="38.375" style="21" customWidth="1"/>
    <col min="8" max="11" width="4.625" style="21" bestFit="1" customWidth="1"/>
    <col min="12" max="12" width="12.00390625" style="21" customWidth="1"/>
    <col min="13" max="13" width="7.625" style="21" bestFit="1" customWidth="1"/>
    <col min="14" max="14" width="15.375" style="21" bestFit="1" customWidth="1"/>
  </cols>
  <sheetData>
    <row r="1" spans="2:14" s="1" customFormat="1" ht="15" customHeight="1">
      <c r="B1" s="75" t="s">
        <v>299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2:14" s="1" customFormat="1" ht="99" customHeight="1" thickBot="1"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</row>
    <row r="3" spans="1:14" s="2" customFormat="1" ht="12.75" customHeight="1">
      <c r="A3" s="71" t="s">
        <v>147</v>
      </c>
      <c r="B3" s="81" t="s">
        <v>0</v>
      </c>
      <c r="C3" s="83" t="s">
        <v>148</v>
      </c>
      <c r="D3" s="83" t="s">
        <v>149</v>
      </c>
      <c r="E3" s="71" t="s">
        <v>193</v>
      </c>
      <c r="F3" s="71" t="s">
        <v>7</v>
      </c>
      <c r="G3" s="71" t="s">
        <v>151</v>
      </c>
      <c r="H3" s="85" t="s">
        <v>3</v>
      </c>
      <c r="I3" s="86"/>
      <c r="J3" s="86"/>
      <c r="K3" s="86"/>
      <c r="L3" s="71" t="s">
        <v>150</v>
      </c>
      <c r="M3" s="71" t="s">
        <v>6</v>
      </c>
      <c r="N3" s="73" t="s">
        <v>5</v>
      </c>
    </row>
    <row r="4" spans="1:14" s="2" customFormat="1" ht="21" customHeight="1" thickBot="1">
      <c r="A4" s="72"/>
      <c r="B4" s="82"/>
      <c r="C4" s="72"/>
      <c r="D4" s="84"/>
      <c r="E4" s="72"/>
      <c r="F4" s="72"/>
      <c r="G4" s="72"/>
      <c r="H4" s="3">
        <v>1</v>
      </c>
      <c r="I4" s="3">
        <v>2</v>
      </c>
      <c r="J4" s="3">
        <v>3</v>
      </c>
      <c r="K4" s="3" t="s">
        <v>224</v>
      </c>
      <c r="L4" s="72"/>
      <c r="M4" s="72"/>
      <c r="N4" s="74"/>
    </row>
    <row r="5" spans="2:13" ht="15.75">
      <c r="B5" s="89" t="s">
        <v>66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4" ht="12.75">
      <c r="A6" s="32">
        <v>1</v>
      </c>
      <c r="B6" s="22" t="s">
        <v>225</v>
      </c>
      <c r="C6" s="22" t="s">
        <v>226</v>
      </c>
      <c r="D6" s="22" t="s">
        <v>247</v>
      </c>
      <c r="E6" s="22" t="str">
        <f>"0,5683"</f>
        <v>0,5683</v>
      </c>
      <c r="F6" s="22" t="s">
        <v>13</v>
      </c>
      <c r="G6" s="22" t="s">
        <v>227</v>
      </c>
      <c r="H6" s="41" t="s">
        <v>228</v>
      </c>
      <c r="I6" s="41" t="s">
        <v>229</v>
      </c>
      <c r="J6" s="41" t="s">
        <v>230</v>
      </c>
      <c r="K6" s="41" t="s">
        <v>231</v>
      </c>
      <c r="L6" s="37">
        <v>78.5</v>
      </c>
      <c r="M6" s="37" t="str">
        <f>"44,6116"</f>
        <v>44,6116</v>
      </c>
      <c r="N6" s="22" t="s">
        <v>153</v>
      </c>
    </row>
    <row r="7" spans="1:14" ht="12.75">
      <c r="A7" s="32">
        <v>2</v>
      </c>
      <c r="B7" s="23" t="s">
        <v>232</v>
      </c>
      <c r="C7" s="23" t="s">
        <v>233</v>
      </c>
      <c r="D7" s="23" t="s">
        <v>248</v>
      </c>
      <c r="E7" s="23" t="str">
        <f>"0,5687"</f>
        <v>0,5687</v>
      </c>
      <c r="F7" s="23" t="s">
        <v>13</v>
      </c>
      <c r="G7" s="23" t="s">
        <v>260</v>
      </c>
      <c r="H7" s="44" t="s">
        <v>234</v>
      </c>
      <c r="I7" s="42" t="s">
        <v>234</v>
      </c>
      <c r="J7" s="42" t="s">
        <v>229</v>
      </c>
      <c r="K7" s="44" t="s">
        <v>235</v>
      </c>
      <c r="L7" s="39" t="s">
        <v>229</v>
      </c>
      <c r="M7" s="39" t="str">
        <f>"34,6877"</f>
        <v>34,6877</v>
      </c>
      <c r="N7" s="23" t="s">
        <v>153</v>
      </c>
    </row>
    <row r="8" spans="2:13" ht="15.75">
      <c r="B8" s="90" t="s">
        <v>236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1:14" ht="12.75">
      <c r="A9" s="32">
        <v>1</v>
      </c>
      <c r="B9" s="29" t="s">
        <v>237</v>
      </c>
      <c r="C9" s="29" t="s">
        <v>238</v>
      </c>
      <c r="D9" s="29" t="s">
        <v>249</v>
      </c>
      <c r="E9" s="29" t="str">
        <f>"0,5468"</f>
        <v>0,5468</v>
      </c>
      <c r="F9" s="29" t="s">
        <v>13</v>
      </c>
      <c r="G9" s="29" t="s">
        <v>227</v>
      </c>
      <c r="H9" s="35" t="s">
        <v>239</v>
      </c>
      <c r="I9" s="35" t="s">
        <v>235</v>
      </c>
      <c r="J9" s="35" t="s">
        <v>230</v>
      </c>
      <c r="K9" s="36" t="s">
        <v>231</v>
      </c>
      <c r="L9" s="33" t="s">
        <v>230</v>
      </c>
      <c r="M9" s="33" t="str">
        <f>"38,8193"</f>
        <v>38,8193</v>
      </c>
      <c r="N9" s="29" t="s">
        <v>153</v>
      </c>
    </row>
    <row r="10" spans="2:13" ht="15.75">
      <c r="B10" s="90" t="s">
        <v>240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</row>
    <row r="11" spans="1:14" ht="12.75">
      <c r="A11" s="32">
        <v>1</v>
      </c>
      <c r="B11" s="22" t="s">
        <v>225</v>
      </c>
      <c r="C11" s="22" t="s">
        <v>241</v>
      </c>
      <c r="D11" s="22" t="s">
        <v>247</v>
      </c>
      <c r="E11" s="22" t="str">
        <f>"0,5683"</f>
        <v>0,5683</v>
      </c>
      <c r="F11" s="22" t="s">
        <v>13</v>
      </c>
      <c r="G11" s="22" t="s">
        <v>227</v>
      </c>
      <c r="H11" s="41" t="s">
        <v>228</v>
      </c>
      <c r="I11" s="41" t="s">
        <v>229</v>
      </c>
      <c r="J11" s="41" t="s">
        <v>230</v>
      </c>
      <c r="K11" s="66" t="s">
        <v>231</v>
      </c>
      <c r="L11" s="37">
        <v>78.5</v>
      </c>
      <c r="M11" s="37" t="str">
        <f>"44,6116"</f>
        <v>44,6116</v>
      </c>
      <c r="N11" s="22" t="s">
        <v>153</v>
      </c>
    </row>
    <row r="12" spans="1:14" ht="12.75">
      <c r="A12" s="32">
        <v>2</v>
      </c>
      <c r="B12" s="63" t="s">
        <v>237</v>
      </c>
      <c r="C12" s="63" t="s">
        <v>242</v>
      </c>
      <c r="D12" s="63" t="s">
        <v>249</v>
      </c>
      <c r="E12" s="63" t="str">
        <f>"0,5468"</f>
        <v>0,5468</v>
      </c>
      <c r="F12" s="63" t="s">
        <v>13</v>
      </c>
      <c r="G12" s="63" t="s">
        <v>227</v>
      </c>
      <c r="H12" s="58" t="s">
        <v>239</v>
      </c>
      <c r="I12" s="58" t="s">
        <v>235</v>
      </c>
      <c r="J12" s="58" t="s">
        <v>230</v>
      </c>
      <c r="K12" s="67" t="s">
        <v>231</v>
      </c>
      <c r="L12" s="64" t="s">
        <v>230</v>
      </c>
      <c r="M12" s="64" t="str">
        <f>"40,0226"</f>
        <v>40,0226</v>
      </c>
      <c r="N12" s="63" t="s">
        <v>153</v>
      </c>
    </row>
    <row r="13" spans="1:14" ht="12.75">
      <c r="A13" s="32">
        <v>3</v>
      </c>
      <c r="B13" s="23" t="s">
        <v>143</v>
      </c>
      <c r="C13" s="23" t="s">
        <v>243</v>
      </c>
      <c r="D13" s="23" t="s">
        <v>158</v>
      </c>
      <c r="E13" s="23" t="str">
        <f>"0,6047"</f>
        <v>0,6047</v>
      </c>
      <c r="F13" s="23" t="s">
        <v>51</v>
      </c>
      <c r="G13" s="23" t="s">
        <v>152</v>
      </c>
      <c r="H13" s="42" t="s">
        <v>244</v>
      </c>
      <c r="I13" s="42" t="s">
        <v>245</v>
      </c>
      <c r="J13" s="44" t="s">
        <v>228</v>
      </c>
      <c r="K13" s="40"/>
      <c r="L13" s="39" t="s">
        <v>245</v>
      </c>
      <c r="M13" s="39" t="str">
        <f>"32,4059"</f>
        <v>32,4059</v>
      </c>
      <c r="N13" s="23" t="s">
        <v>153</v>
      </c>
    </row>
  </sheetData>
  <sheetProtection/>
  <mergeCells count="15">
    <mergeCell ref="F3:F4"/>
    <mergeCell ref="G3:G4"/>
    <mergeCell ref="H3:K3"/>
    <mergeCell ref="L3:L4"/>
    <mergeCell ref="M3:M4"/>
    <mergeCell ref="N3:N4"/>
    <mergeCell ref="B5:M5"/>
    <mergeCell ref="B8:M8"/>
    <mergeCell ref="B10:M10"/>
    <mergeCell ref="A3:A4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2016-04-15T08:16:29Z</dcterms:modified>
  <cp:category/>
  <cp:version/>
  <cp:contentType/>
  <cp:contentStatus/>
</cp:coreProperties>
</file>