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810" windowHeight="7410" tabRatio="615" activeTab="0"/>
  </bookViews>
  <sheets>
    <sheet name="Score Sheet" sheetId="1" r:id="rId1"/>
    <sheet name="TABLES" sheetId="2" r:id="rId2"/>
    <sheet name="LOADING CHART" sheetId="3" r:id="rId3"/>
  </sheets>
  <definedNames>
    <definedName name="_xlnm.Print_Area" localSheetId="0">'Score Sheet'!$A$1:$AK$212</definedName>
    <definedName name="_xlnm.Print_Titles" localSheetId="0">'Score Sheet'!$1:$1</definedName>
  </definedNames>
  <calcPr fullCalcOnLoad="1"/>
</workbook>
</file>

<file path=xl/sharedStrings.xml><?xml version="1.0" encoding="utf-8"?>
<sst xmlns="http://schemas.openxmlformats.org/spreadsheetml/2006/main" count="437" uniqueCount="224">
  <si>
    <t>NAME</t>
  </si>
  <si>
    <t>McCulloch #</t>
  </si>
  <si>
    <t>Age</t>
  </si>
  <si>
    <t>BP1</t>
  </si>
  <si>
    <t>DL1</t>
  </si>
  <si>
    <t>DL2</t>
  </si>
  <si>
    <t>******</t>
  </si>
  <si>
    <t>MEN</t>
  </si>
  <si>
    <t>Wilks</t>
  </si>
  <si>
    <t>Formula</t>
  </si>
  <si>
    <t>lbs</t>
  </si>
  <si>
    <t>Women</t>
  </si>
  <si>
    <t>Numbers</t>
  </si>
  <si>
    <t>McColluch</t>
  </si>
  <si>
    <t>SQ1</t>
  </si>
  <si>
    <t>SQ2</t>
  </si>
  <si>
    <t>Weight</t>
  </si>
  <si>
    <t>DIVISION</t>
  </si>
  <si>
    <t>WT Class</t>
  </si>
  <si>
    <t>SQ1 lb</t>
  </si>
  <si>
    <t>SQ2 lb</t>
  </si>
  <si>
    <t>SQ3 lb</t>
  </si>
  <si>
    <t>BP1 lb</t>
  </si>
  <si>
    <t>BP2 lb</t>
  </si>
  <si>
    <t>BP3 lb</t>
  </si>
  <si>
    <t>Sub Total lb</t>
  </si>
  <si>
    <t>DL1 lb</t>
  </si>
  <si>
    <t>DL2 lb</t>
  </si>
  <si>
    <t>DL3 lb</t>
  </si>
  <si>
    <t>BP4</t>
  </si>
  <si>
    <t>Subtotal</t>
  </si>
  <si>
    <t>DL4</t>
  </si>
  <si>
    <t>Open Men</t>
  </si>
  <si>
    <t>Open Women</t>
  </si>
  <si>
    <t>Wilks Score</t>
  </si>
  <si>
    <t>Squat, Kg</t>
  </si>
  <si>
    <t>Bench, Kg</t>
  </si>
  <si>
    <t>Total,   Kg</t>
  </si>
  <si>
    <t>BP2</t>
  </si>
  <si>
    <t>USA</t>
  </si>
  <si>
    <t>Jim Merlino</t>
  </si>
  <si>
    <t>Mike Womack</t>
  </si>
  <si>
    <t>Gregory Hayes</t>
  </si>
  <si>
    <t>110kg Master Men 75+</t>
  </si>
  <si>
    <t>Herb Strange</t>
  </si>
  <si>
    <t>Squat LBS</t>
  </si>
  <si>
    <t>Bench LBS</t>
  </si>
  <si>
    <t>Deadlift LBS</t>
  </si>
  <si>
    <t>Total LBS</t>
  </si>
  <si>
    <t>Deadlift Kg</t>
  </si>
  <si>
    <t>Men</t>
  </si>
  <si>
    <t xml:space="preserve">Powerlifting Best Lifters: </t>
  </si>
  <si>
    <t xml:space="preserve">Thanks to our referees: </t>
  </si>
  <si>
    <t>Wilks Coef (KG)</t>
  </si>
  <si>
    <t>Bdy Wt(KG)</t>
  </si>
  <si>
    <t xml:space="preserve">Women </t>
  </si>
  <si>
    <t xml:space="preserve">Men </t>
  </si>
  <si>
    <t>Meet Director/Promoter: Steve Denison</t>
  </si>
  <si>
    <t>Tom Miller, International</t>
  </si>
  <si>
    <t>Steve Denison, International</t>
  </si>
  <si>
    <r>
      <t xml:space="preserve">Olympia Pro Powerlifting Invitational: </t>
    </r>
    <r>
      <rPr>
        <b/>
        <sz val="12"/>
        <color indexed="10"/>
        <rFont val="Arial"/>
        <family val="2"/>
      </rPr>
      <t xml:space="preserve">Single Ply Division </t>
    </r>
  </si>
  <si>
    <r>
      <t xml:space="preserve">Olympia Pro Benchpress Invitational: </t>
    </r>
    <r>
      <rPr>
        <b/>
        <sz val="12"/>
        <color indexed="10"/>
        <rFont val="Arial"/>
        <family val="2"/>
      </rPr>
      <t xml:space="preserve">Single Ply Division </t>
    </r>
  </si>
  <si>
    <t xml:space="preserve">Open Women Single Ply: </t>
  </si>
  <si>
    <t xml:space="preserve">Open Men Single Ply: </t>
  </si>
  <si>
    <r>
      <t xml:space="preserve">Olympia Pro Deadlift Invitational: </t>
    </r>
    <r>
      <rPr>
        <b/>
        <sz val="12"/>
        <color indexed="10"/>
        <rFont val="Arial"/>
        <family val="2"/>
      </rPr>
      <t xml:space="preserve">Single Ply Division </t>
    </r>
  </si>
  <si>
    <t>April Shumaker</t>
  </si>
  <si>
    <t>Shelly Cannon</t>
  </si>
  <si>
    <t>Kim Price</t>
  </si>
  <si>
    <r>
      <t xml:space="preserve">48kg/105 Open Women </t>
    </r>
    <r>
      <rPr>
        <b/>
        <sz val="10"/>
        <color indexed="56"/>
        <rFont val="Arial"/>
        <family val="2"/>
      </rPr>
      <t>Single Ply</t>
    </r>
  </si>
  <si>
    <r>
      <t xml:space="preserve">56kg/123 Open Women </t>
    </r>
    <r>
      <rPr>
        <b/>
        <sz val="10"/>
        <color indexed="56"/>
        <rFont val="Arial"/>
        <family val="2"/>
      </rPr>
      <t>Single Ply</t>
    </r>
  </si>
  <si>
    <r>
      <t xml:space="preserve">60kg/132 Open Women </t>
    </r>
    <r>
      <rPr>
        <b/>
        <sz val="10"/>
        <color indexed="56"/>
        <rFont val="Arial"/>
        <family val="2"/>
      </rPr>
      <t xml:space="preserve">Single Ply </t>
    </r>
  </si>
  <si>
    <t>Talor Parker</t>
  </si>
  <si>
    <t>Jessica Kratz</t>
  </si>
  <si>
    <t>Nina Kondrasheva</t>
  </si>
  <si>
    <r>
      <rPr>
        <b/>
        <sz val="10"/>
        <color indexed="53"/>
        <rFont val="Arial"/>
        <family val="2"/>
      </rPr>
      <t xml:space="preserve">67.5kg/148 Open Women </t>
    </r>
    <r>
      <rPr>
        <b/>
        <sz val="10"/>
        <color indexed="56"/>
        <rFont val="Arial"/>
        <family val="2"/>
      </rPr>
      <t>Single Ply</t>
    </r>
  </si>
  <si>
    <r>
      <rPr>
        <b/>
        <sz val="10"/>
        <color indexed="53"/>
        <rFont val="Arial"/>
        <family val="2"/>
      </rPr>
      <t xml:space="preserve">75kg/165 Open Women </t>
    </r>
    <r>
      <rPr>
        <b/>
        <sz val="10"/>
        <color indexed="56"/>
        <rFont val="Arial"/>
        <family val="2"/>
      </rPr>
      <t>Single Ply</t>
    </r>
  </si>
  <si>
    <t>Ksenia Gunina</t>
  </si>
  <si>
    <t>Stephanie Stephens</t>
  </si>
  <si>
    <r>
      <rPr>
        <b/>
        <sz val="10"/>
        <color indexed="53"/>
        <rFont val="Arial"/>
        <family val="2"/>
      </rPr>
      <t xml:space="preserve">82.5kg/181 Open Women </t>
    </r>
    <r>
      <rPr>
        <b/>
        <sz val="10"/>
        <color indexed="56"/>
        <rFont val="Arial"/>
        <family val="2"/>
      </rPr>
      <t>Single Ply</t>
    </r>
  </si>
  <si>
    <t>Tara Green</t>
  </si>
  <si>
    <t>Canada</t>
  </si>
  <si>
    <t>Russia</t>
  </si>
  <si>
    <t>USA-NV</t>
  </si>
  <si>
    <t>USA-TX</t>
  </si>
  <si>
    <t>USA-PA</t>
  </si>
  <si>
    <r>
      <rPr>
        <b/>
        <sz val="10"/>
        <color indexed="53"/>
        <rFont val="Arial"/>
        <family val="2"/>
      </rPr>
      <t xml:space="preserve">90kg/198 Open Women </t>
    </r>
    <r>
      <rPr>
        <b/>
        <sz val="10"/>
        <color indexed="56"/>
        <rFont val="Arial"/>
        <family val="2"/>
      </rPr>
      <t>Single Ply</t>
    </r>
  </si>
  <si>
    <t>Alla Pugovkina</t>
  </si>
  <si>
    <t>USA-FL</t>
  </si>
  <si>
    <t>Country, State</t>
  </si>
  <si>
    <r>
      <t xml:space="preserve">67.5kg/148 Open Men </t>
    </r>
    <r>
      <rPr>
        <b/>
        <sz val="10"/>
        <color indexed="56"/>
        <rFont val="Arial"/>
        <family val="2"/>
      </rPr>
      <t>Single Ply</t>
    </r>
  </si>
  <si>
    <t>Brett Benedix</t>
  </si>
  <si>
    <t>Jarred Benitez</t>
  </si>
  <si>
    <t>USA-HI</t>
  </si>
  <si>
    <t>USA-CA</t>
  </si>
  <si>
    <t>Artem Bykhovets</t>
  </si>
  <si>
    <r>
      <t>82.5kg/181 Open Men</t>
    </r>
    <r>
      <rPr>
        <b/>
        <sz val="10"/>
        <color indexed="56"/>
        <rFont val="Arial"/>
        <family val="2"/>
      </rPr>
      <t xml:space="preserve"> Single Ply</t>
    </r>
  </si>
  <si>
    <t>Dayle Longford</t>
  </si>
  <si>
    <t>UK</t>
  </si>
  <si>
    <t>Shane Brodie</t>
  </si>
  <si>
    <t>Ireland</t>
  </si>
  <si>
    <t>Joseph Sonntagg</t>
  </si>
  <si>
    <t>Ben O'Brien</t>
  </si>
  <si>
    <t>USA-AZ</t>
  </si>
  <si>
    <t>Sean Hoey</t>
  </si>
  <si>
    <t>Daniel Tinajero</t>
  </si>
  <si>
    <t>Asa Barnes</t>
  </si>
  <si>
    <t>Chris Pappillion</t>
  </si>
  <si>
    <t>Jon Brown</t>
  </si>
  <si>
    <t>Nerijus Cekas</t>
  </si>
  <si>
    <t>Aleksey Kashirin</t>
  </si>
  <si>
    <r>
      <t xml:space="preserve">90kg/198 Open Men </t>
    </r>
    <r>
      <rPr>
        <b/>
        <sz val="10"/>
        <color indexed="56"/>
        <rFont val="Arial"/>
        <family val="2"/>
      </rPr>
      <t>Single Ply</t>
    </r>
  </si>
  <si>
    <r>
      <t xml:space="preserve">100kg/220 Open Men </t>
    </r>
    <r>
      <rPr>
        <b/>
        <sz val="10"/>
        <color indexed="56"/>
        <rFont val="Arial"/>
        <family val="2"/>
      </rPr>
      <t>Single Ply</t>
    </r>
  </si>
  <si>
    <r>
      <t xml:space="preserve">110kg/242 Open Men </t>
    </r>
    <r>
      <rPr>
        <b/>
        <sz val="10"/>
        <color indexed="56"/>
        <rFont val="Arial"/>
        <family val="2"/>
      </rPr>
      <t>Single Ply</t>
    </r>
  </si>
  <si>
    <r>
      <t xml:space="preserve">125kg/275 Open Men </t>
    </r>
    <r>
      <rPr>
        <b/>
        <sz val="10"/>
        <color indexed="56"/>
        <rFont val="Arial"/>
        <family val="2"/>
      </rPr>
      <t>Single Ply</t>
    </r>
  </si>
  <si>
    <t>Marcus Griffiths</t>
  </si>
  <si>
    <t>James Grandick</t>
  </si>
  <si>
    <t>Cody Knebel</t>
  </si>
  <si>
    <r>
      <t xml:space="preserve">140kg/308 Open Men </t>
    </r>
    <r>
      <rPr>
        <b/>
        <sz val="10"/>
        <color indexed="56"/>
        <rFont val="Arial"/>
        <family val="2"/>
      </rPr>
      <t>Single Ply</t>
    </r>
  </si>
  <si>
    <t>Justin Graalfs</t>
  </si>
  <si>
    <t>Henry Thomason</t>
  </si>
  <si>
    <t>Joshua Held</t>
  </si>
  <si>
    <r>
      <t xml:space="preserve">140+kg/SHW Open Men </t>
    </r>
    <r>
      <rPr>
        <b/>
        <sz val="10"/>
        <color indexed="56"/>
        <rFont val="Arial"/>
        <family val="2"/>
      </rPr>
      <t>Single Ply</t>
    </r>
  </si>
  <si>
    <t>Matt Olsen</t>
  </si>
  <si>
    <t>SHW</t>
  </si>
  <si>
    <t>Suzanne Davis</t>
  </si>
  <si>
    <t>Monique Jackson</t>
  </si>
  <si>
    <t>USA-GA</t>
  </si>
  <si>
    <t>Bernice Fuss</t>
  </si>
  <si>
    <t>Maria Helgasson</t>
  </si>
  <si>
    <t>Sweden</t>
  </si>
  <si>
    <t>Brian Burritt</t>
  </si>
  <si>
    <t>Joe Mazza</t>
  </si>
  <si>
    <t>USA-NJ</t>
  </si>
  <si>
    <t>Ilya Kokorev</t>
  </si>
  <si>
    <t>Dana Walker</t>
  </si>
  <si>
    <t>USA-UT</t>
  </si>
  <si>
    <t>Dan Dudgeon</t>
  </si>
  <si>
    <t>Mike Randall</t>
  </si>
  <si>
    <t>Jeff Johnston</t>
  </si>
  <si>
    <t>USA-MI</t>
  </si>
  <si>
    <t>Victor Mistratov</t>
  </si>
  <si>
    <t>Scott Mecham</t>
  </si>
  <si>
    <t>Greg Powell</t>
  </si>
  <si>
    <t>Alexey Fedyayev</t>
  </si>
  <si>
    <t>Kazahkstan</t>
  </si>
  <si>
    <t>Mike Smothers</t>
  </si>
  <si>
    <t>Andrey Paley</t>
  </si>
  <si>
    <t>Tommy Harrison</t>
  </si>
  <si>
    <t>Anton Begalko</t>
  </si>
  <si>
    <t>Jim Phraner</t>
  </si>
  <si>
    <t>USA-NY</t>
  </si>
  <si>
    <t>Dmitri Bubnov</t>
  </si>
  <si>
    <t>Anthony King</t>
  </si>
  <si>
    <t>Jeff Alvari</t>
  </si>
  <si>
    <t>Chuck Hudson</t>
  </si>
  <si>
    <t>Glenn Russo</t>
  </si>
  <si>
    <t>Tim Moon</t>
  </si>
  <si>
    <t>Nikolai Pyshmintsevu</t>
  </si>
  <si>
    <t>Matt Houser</t>
  </si>
  <si>
    <t>USA-IL</t>
  </si>
  <si>
    <t>Michael Bowden</t>
  </si>
  <si>
    <t>Dustin Minks</t>
  </si>
  <si>
    <t>USA-IN</t>
  </si>
  <si>
    <t>Oleksii Lisogor</t>
  </si>
  <si>
    <r>
      <t xml:space="preserve">52kg/114 Open Women </t>
    </r>
    <r>
      <rPr>
        <b/>
        <sz val="10"/>
        <color indexed="56"/>
        <rFont val="Arial"/>
        <family val="2"/>
      </rPr>
      <t>Single Ply</t>
    </r>
  </si>
  <si>
    <t>Anna Arkhipova</t>
  </si>
  <si>
    <t>Gracie Vanasse</t>
  </si>
  <si>
    <t xml:space="preserve">Benchpress Best Lifters: </t>
  </si>
  <si>
    <t xml:space="preserve">Deadlift Best Lifters: </t>
  </si>
  <si>
    <t>Chris McGrail</t>
  </si>
  <si>
    <t>Ron Garofalo</t>
  </si>
  <si>
    <t>USA-CO</t>
  </si>
  <si>
    <t>David Hansen</t>
  </si>
  <si>
    <t>USA-ND</t>
  </si>
  <si>
    <t>Joseph Mancini</t>
  </si>
  <si>
    <t>Tim Sparkes</t>
  </si>
  <si>
    <t>Sean Green</t>
  </si>
  <si>
    <t>Ivars Cirulis</t>
  </si>
  <si>
    <t>Patrick Holloway</t>
  </si>
  <si>
    <t>Justin Clifford</t>
  </si>
  <si>
    <t>Brian Laudick</t>
  </si>
  <si>
    <t>Sergey Tymchenko</t>
  </si>
  <si>
    <t>Kazakhstan</t>
  </si>
  <si>
    <t>Gatis Roze</t>
  </si>
  <si>
    <t>Marshall Johnson</t>
  </si>
  <si>
    <t>Freyded Rankin</t>
  </si>
  <si>
    <t>Spain</t>
  </si>
  <si>
    <t>Jerry Pritchett</t>
  </si>
  <si>
    <t>Alan Aerts, International</t>
  </si>
  <si>
    <t>Dan Martin, International</t>
  </si>
  <si>
    <t>Scott Layman, International</t>
  </si>
  <si>
    <t>Ken Wheeler, International</t>
  </si>
  <si>
    <t>Ron Scott, International</t>
  </si>
  <si>
    <t>Thanks to our sponsors: Inzer Advance Designs and Cellucor Nutrition</t>
  </si>
  <si>
    <t>Meet Announcer: John King</t>
  </si>
  <si>
    <t>Latvia</t>
  </si>
  <si>
    <t>USA-IA</t>
  </si>
  <si>
    <t>USA-MO</t>
  </si>
  <si>
    <t>Ukraine</t>
  </si>
  <si>
    <t>USA-OH</t>
  </si>
  <si>
    <r>
      <t xml:space="preserve">60kg/132 Open Women </t>
    </r>
    <r>
      <rPr>
        <b/>
        <sz val="10"/>
        <color indexed="56"/>
        <rFont val="Arial"/>
        <family val="2"/>
      </rPr>
      <t>Single Ply</t>
    </r>
  </si>
  <si>
    <t>DQ</t>
  </si>
  <si>
    <r>
      <t>75kg/165 Open Men</t>
    </r>
    <r>
      <rPr>
        <b/>
        <sz val="10"/>
        <color indexed="56"/>
        <rFont val="Arial"/>
        <family val="2"/>
      </rPr>
      <t xml:space="preserve"> Single Ply</t>
    </r>
  </si>
  <si>
    <t>4th-165</t>
  </si>
  <si>
    <t>4th-363</t>
  </si>
  <si>
    <r>
      <t xml:space="preserve">60kg/123 Open Women </t>
    </r>
    <r>
      <rPr>
        <b/>
        <sz val="10"/>
        <color indexed="56"/>
        <rFont val="Arial"/>
        <family val="2"/>
      </rPr>
      <t>Single Ply</t>
    </r>
  </si>
  <si>
    <t>4th-207.5</t>
  </si>
  <si>
    <t>4th-457</t>
  </si>
  <si>
    <t>4th-240</t>
  </si>
  <si>
    <t>4th-529</t>
  </si>
  <si>
    <t>Tracie Marquez, National</t>
  </si>
  <si>
    <t>Jim Kerns, State</t>
  </si>
  <si>
    <t>Open Women Single Ply: Suzanne Davis</t>
  </si>
  <si>
    <t>Open Men Single Ply: Matt Houser</t>
  </si>
  <si>
    <t>Open Women Single Ply: April Shumaker</t>
  </si>
  <si>
    <t>Open Men Single Ply: Sean Green</t>
  </si>
  <si>
    <t>Bernice Fuss, International</t>
  </si>
  <si>
    <t>Jim Phraner, National</t>
  </si>
  <si>
    <t>Collin Rhodes, State</t>
  </si>
  <si>
    <t>John Skelton, National</t>
  </si>
  <si>
    <t>Scorekeepers: Troy Wilborn, Tracie Marquez, Zee Helmick, Jim Kerns</t>
  </si>
  <si>
    <t>Jonathon Bareng</t>
  </si>
  <si>
    <t>Zee Helmick, State</t>
  </si>
  <si>
    <t>Thanks to our spotters: Tom Moormeister, Oneill Roussell, Anthony Cox, Stephen Provost, Nick Pastorello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</si>
</sst>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[$€-2]\ #,##0.00_);[Red]\([$€-2]\ #,##0.00\)"/>
    <numFmt numFmtId="171" formatCode="0.00;[Red]0.00"/>
    <numFmt numFmtId="172" formatCode="#,##0_);[Red]\-#,##0"/>
    <numFmt numFmtId="173" formatCode="#,##0.00_);[Red]\-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0" fillId="0" borderId="16" xfId="0" applyNumberFormat="1" applyBorder="1" applyAlignment="1">
      <alignment horizontal="left"/>
    </xf>
    <xf numFmtId="167" fontId="0" fillId="0" borderId="16" xfId="0" applyNumberFormat="1" applyBorder="1" applyAlignment="1">
      <alignment/>
    </xf>
    <xf numFmtId="2" fontId="1" fillId="34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0" fillId="34" borderId="16" xfId="0" applyFill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167" fontId="1" fillId="0" borderId="16" xfId="0" applyNumberFormat="1" applyFont="1" applyBorder="1" applyAlignment="1">
      <alignment horizontal="left"/>
    </xf>
    <xf numFmtId="168" fontId="1" fillId="0" borderId="16" xfId="0" applyNumberFormat="1" applyFont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right"/>
    </xf>
    <xf numFmtId="168" fontId="1" fillId="0" borderId="16" xfId="0" applyNumberFormat="1" applyFont="1" applyBorder="1" applyAlignment="1">
      <alignment horizontal="right"/>
    </xf>
    <xf numFmtId="2" fontId="11" fillId="34" borderId="16" xfId="0" applyNumberFormat="1" applyFont="1" applyFill="1" applyBorder="1" applyAlignment="1">
      <alignment horizontal="center"/>
    </xf>
    <xf numFmtId="2" fontId="10" fillId="34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67" fontId="1" fillId="0" borderId="16" xfId="0" applyNumberFormat="1" applyFont="1" applyFill="1" applyBorder="1" applyAlignment="1">
      <alignment horizontal="left"/>
    </xf>
    <xf numFmtId="168" fontId="1" fillId="0" borderId="16" xfId="0" applyNumberFormat="1" applyFont="1" applyFill="1" applyBorder="1" applyAlignment="1">
      <alignment horizontal="right"/>
    </xf>
    <xf numFmtId="0" fontId="7" fillId="0" borderId="16" xfId="0" applyFont="1" applyBorder="1" applyAlignment="1">
      <alignment/>
    </xf>
    <xf numFmtId="2" fontId="1" fillId="34" borderId="16" xfId="0" applyNumberFormat="1" applyFont="1" applyFill="1" applyBorder="1" applyAlignment="1">
      <alignment horizontal="center" wrapText="1"/>
    </xf>
    <xf numFmtId="2" fontId="0" fillId="34" borderId="16" xfId="0" applyNumberFormat="1" applyFont="1" applyFill="1" applyBorder="1" applyAlignment="1">
      <alignment horizontal="center"/>
    </xf>
    <xf numFmtId="168" fontId="1" fillId="0" borderId="16" xfId="0" applyNumberFormat="1" applyFont="1" applyBorder="1" applyAlignment="1">
      <alignment horizontal="center" wrapText="1"/>
    </xf>
    <xf numFmtId="2" fontId="1" fillId="35" borderId="16" xfId="0" applyNumberFormat="1" applyFont="1" applyFill="1" applyBorder="1" applyAlignment="1">
      <alignment horizontal="center" wrapText="1"/>
    </xf>
    <xf numFmtId="2" fontId="0" fillId="35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173" fontId="1" fillId="0" borderId="16" xfId="0" applyNumberFormat="1" applyFont="1" applyFill="1" applyBorder="1" applyAlignment="1">
      <alignment horizontal="right"/>
    </xf>
    <xf numFmtId="173" fontId="1" fillId="35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8" fontId="1" fillId="36" borderId="16" xfId="0" applyNumberFormat="1" applyFont="1" applyFill="1" applyBorder="1" applyAlignment="1">
      <alignment horizontal="right"/>
    </xf>
    <xf numFmtId="0" fontId="1" fillId="36" borderId="16" xfId="0" applyFont="1" applyFill="1" applyBorder="1" applyAlignment="1">
      <alignment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14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6" borderId="15" xfId="0" applyFont="1" applyFill="1" applyBorder="1" applyAlignment="1">
      <alignment horizontal="left"/>
    </xf>
    <xf numFmtId="0" fontId="12" fillId="36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219"/>
  <sheetViews>
    <sheetView showZeros="0" tabSelected="1" workbookViewId="0" topLeftCell="A1">
      <pane ySplit="1" topLeftCell="A2" activePane="bottomLeft" state="frozen"/>
      <selection pane="topLeft" activeCell="A1" sqref="A1"/>
      <selection pane="bottomLeft" activeCell="B210" sqref="B210:AK210"/>
    </sheetView>
  </sheetViews>
  <sheetFormatPr defaultColWidth="9.140625" defaultRowHeight="12.75"/>
  <cols>
    <col min="1" max="1" width="4.00390625" style="19" customWidth="1"/>
    <col min="2" max="2" width="31.28125" style="19" customWidth="1"/>
    <col min="3" max="3" width="16.00390625" style="18" hidden="1" customWidth="1"/>
    <col min="4" max="4" width="11.57421875" style="19" customWidth="1"/>
    <col min="5" max="5" width="6.7109375" style="19" customWidth="1"/>
    <col min="6" max="6" width="7.28125" style="20" customWidth="1"/>
    <col min="7" max="7" width="5.00390625" style="21" customWidth="1"/>
    <col min="8" max="8" width="9.00390625" style="27" hidden="1" customWidth="1"/>
    <col min="9" max="9" width="6.7109375" style="26" hidden="1" customWidth="1"/>
    <col min="10" max="10" width="9.8515625" style="29" hidden="1" customWidth="1"/>
    <col min="11" max="11" width="8.7109375" style="29" hidden="1" customWidth="1"/>
    <col min="12" max="12" width="7.421875" style="29" customWidth="1"/>
    <col min="13" max="13" width="8.8515625" style="29" hidden="1" customWidth="1"/>
    <col min="14" max="14" width="15.57421875" style="29" hidden="1" customWidth="1"/>
    <col min="15" max="15" width="7.421875" style="55" customWidth="1"/>
    <col min="16" max="16" width="9.421875" style="55" hidden="1" customWidth="1"/>
    <col min="17" max="17" width="11.00390625" style="55" hidden="1" customWidth="1"/>
    <col min="18" max="18" width="8.7109375" style="55" hidden="1" customWidth="1"/>
    <col min="19" max="19" width="8.57421875" style="55" hidden="1" customWidth="1"/>
    <col min="20" max="20" width="8.140625" style="55" customWidth="1"/>
    <col min="21" max="21" width="0" style="29" hidden="1" customWidth="1"/>
    <col min="22" max="22" width="7.421875" style="29" customWidth="1"/>
    <col min="23" max="23" width="8.7109375" style="19" customWidth="1"/>
    <col min="24" max="24" width="9.421875" style="32" hidden="1" customWidth="1"/>
    <col min="25" max="25" width="0" style="32" hidden="1" customWidth="1"/>
    <col min="26" max="26" width="14.140625" style="32" hidden="1" customWidth="1"/>
    <col min="27" max="27" width="7.7109375" style="52" customWidth="1"/>
    <col min="28" max="31" width="0" style="49" hidden="1" customWidth="1"/>
    <col min="32" max="32" width="7.7109375" style="52" customWidth="1"/>
    <col min="33" max="35" width="0" style="49" hidden="1" customWidth="1"/>
    <col min="36" max="36" width="8.421875" style="52" customWidth="1"/>
    <col min="37" max="37" width="8.7109375" style="49" customWidth="1"/>
    <col min="38" max="16384" width="9.140625" style="18" customWidth="1"/>
  </cols>
  <sheetData>
    <row r="1" spans="1:37" s="22" customFormat="1" ht="39.75" customHeight="1">
      <c r="A1" s="23"/>
      <c r="B1" s="23" t="s">
        <v>0</v>
      </c>
      <c r="C1" s="23" t="s">
        <v>17</v>
      </c>
      <c r="D1" s="24" t="s">
        <v>88</v>
      </c>
      <c r="E1" s="24" t="s">
        <v>18</v>
      </c>
      <c r="F1" s="17" t="s">
        <v>54</v>
      </c>
      <c r="G1" s="23" t="s">
        <v>2</v>
      </c>
      <c r="H1" s="25" t="s">
        <v>53</v>
      </c>
      <c r="I1" s="25" t="s">
        <v>1</v>
      </c>
      <c r="J1" s="30" t="s">
        <v>14</v>
      </c>
      <c r="K1" s="30" t="s">
        <v>15</v>
      </c>
      <c r="L1" s="17" t="s">
        <v>35</v>
      </c>
      <c r="M1" s="16" t="s">
        <v>3</v>
      </c>
      <c r="N1" s="16" t="s">
        <v>38</v>
      </c>
      <c r="O1" s="53" t="s">
        <v>36</v>
      </c>
      <c r="P1" s="54" t="s">
        <v>29</v>
      </c>
      <c r="Q1" s="38" t="s">
        <v>30</v>
      </c>
      <c r="R1" s="54" t="s">
        <v>4</v>
      </c>
      <c r="S1" s="54" t="s">
        <v>5</v>
      </c>
      <c r="T1" s="53" t="s">
        <v>49</v>
      </c>
      <c r="U1" s="16" t="s">
        <v>31</v>
      </c>
      <c r="V1" s="17" t="s">
        <v>37</v>
      </c>
      <c r="W1" s="50" t="s">
        <v>34</v>
      </c>
      <c r="X1" s="28" t="s">
        <v>19</v>
      </c>
      <c r="Y1" s="28" t="s">
        <v>20</v>
      </c>
      <c r="Z1" s="28" t="s">
        <v>21</v>
      </c>
      <c r="AA1" s="51" t="s">
        <v>45</v>
      </c>
      <c r="AB1" s="28" t="s">
        <v>22</v>
      </c>
      <c r="AC1" s="28" t="s">
        <v>23</v>
      </c>
      <c r="AD1" s="28" t="s">
        <v>24</v>
      </c>
      <c r="AE1" s="48" t="s">
        <v>25</v>
      </c>
      <c r="AF1" s="51" t="s">
        <v>46</v>
      </c>
      <c r="AG1" s="28" t="s">
        <v>26</v>
      </c>
      <c r="AH1" s="28" t="s">
        <v>27</v>
      </c>
      <c r="AI1" s="28" t="s">
        <v>28</v>
      </c>
      <c r="AJ1" s="51" t="s">
        <v>47</v>
      </c>
      <c r="AK1" s="48" t="s">
        <v>48</v>
      </c>
    </row>
    <row r="2" spans="1:37" s="22" customFormat="1" ht="20.25" customHeight="1">
      <c r="A2" s="47"/>
      <c r="B2" s="81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3"/>
    </row>
    <row r="3" spans="1:37" s="22" customFormat="1" ht="16.5" customHeight="1">
      <c r="A3" s="47"/>
      <c r="B3" s="57" t="s">
        <v>55</v>
      </c>
      <c r="C3" s="56"/>
      <c r="D3" s="57"/>
      <c r="E3" s="56"/>
      <c r="F3" s="56"/>
      <c r="G3" s="56"/>
      <c r="H3" s="56"/>
      <c r="I3" s="56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33">
        <f>IF(OR(L3&lt;0,O3&lt;0,T3&lt;0),"DQ",(MAX(J3:L3)+MAX(M3:O3)+MAX(R3:T3)))</f>
        <v>0</v>
      </c>
      <c r="W3" s="56"/>
      <c r="X3" s="56"/>
      <c r="Y3" s="56"/>
      <c r="Z3" s="56"/>
      <c r="AA3" s="61">
        <f>Z3</f>
        <v>0</v>
      </c>
      <c r="AB3" s="40">
        <f>SUM(M3*2.2046)</f>
        <v>0</v>
      </c>
      <c r="AC3" s="40">
        <f>SUM(N3*2.2046)</f>
        <v>0</v>
      </c>
      <c r="AD3" s="40">
        <f>SUM(O3*2.2046)</f>
        <v>0</v>
      </c>
      <c r="AE3" s="40"/>
      <c r="AF3" s="61">
        <f>AD3</f>
        <v>0</v>
      </c>
      <c r="AG3" s="40">
        <f>SUM(R3*2.2046)</f>
        <v>0</v>
      </c>
      <c r="AH3" s="40">
        <f>SUM(S3*2.2046)</f>
        <v>0</v>
      </c>
      <c r="AI3" s="40">
        <f>SUM(T3*2.2046)</f>
        <v>0</v>
      </c>
      <c r="AJ3" s="61">
        <f aca="true" t="shared" si="0" ref="AJ3:AJ13">AI3</f>
        <v>0</v>
      </c>
      <c r="AK3" s="28">
        <f>IF(OR(Z3&lt;0,AD3&lt;0,AI3&lt;0),"DQ",MAX(X3:Z3)+MAX(AB3:AD3)+MAX(AG3:AI3))</f>
        <v>0</v>
      </c>
    </row>
    <row r="4" spans="1:37" s="34" customFormat="1" ht="12.75">
      <c r="A4" s="23"/>
      <c r="B4" s="31" t="s">
        <v>68</v>
      </c>
      <c r="C4" s="22"/>
      <c r="D4" s="43"/>
      <c r="E4" s="23"/>
      <c r="F4" s="30"/>
      <c r="H4" s="35"/>
      <c r="I4" s="3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33">
        <f aca="true" t="shared" si="1" ref="V4:V11">IF(OR(L4&lt;0,O4&lt;0,T4&lt;0),"DQ",(MAX(J4:L4)+MAX(M4:O4)+MAX(R4:T4)))</f>
        <v>0</v>
      </c>
      <c r="W4" s="39"/>
      <c r="X4" s="28"/>
      <c r="Y4" s="41"/>
      <c r="Z4" s="41"/>
      <c r="AA4" s="61">
        <f aca="true" t="shared" si="2" ref="AA4:AA11">Z4</f>
        <v>0</v>
      </c>
      <c r="AB4" s="41"/>
      <c r="AC4" s="41"/>
      <c r="AD4" s="41"/>
      <c r="AE4" s="28">
        <f>MAX(X4:Z4)+MAX(AB4:AD4)</f>
        <v>0</v>
      </c>
      <c r="AF4" s="61">
        <f aca="true" t="shared" si="3" ref="AF4:AF11">AD4</f>
        <v>0</v>
      </c>
      <c r="AG4" s="41"/>
      <c r="AH4" s="41"/>
      <c r="AI4" s="41"/>
      <c r="AJ4" s="61">
        <f t="shared" si="0"/>
        <v>0</v>
      </c>
      <c r="AK4" s="28">
        <f aca="true" t="shared" si="4" ref="AK4:AK11">IF(OR(Z4&lt;0,AD4&lt;0,AI4&lt;0),"DQ",MAX(X4:Z4)+MAX(AB4:AD4)+MAX(AG4:AI4))</f>
        <v>0</v>
      </c>
    </row>
    <row r="5" spans="1:37" s="34" customFormat="1" ht="12.75">
      <c r="A5" s="23">
        <v>1</v>
      </c>
      <c r="B5" s="67" t="s">
        <v>65</v>
      </c>
      <c r="C5" s="22" t="s">
        <v>33</v>
      </c>
      <c r="D5" s="43" t="s">
        <v>87</v>
      </c>
      <c r="E5" s="23">
        <v>48</v>
      </c>
      <c r="F5" s="30">
        <v>47.3</v>
      </c>
      <c r="G5" s="34">
        <v>49</v>
      </c>
      <c r="H5" s="35">
        <f>500/(594.31747775582+(-27.23842536447*F5)+(0.82112226871*POWER(F5,2))+(-0.00930733913*POWER(F5,3))+(0.00004731582*POWER(F5,4))+(-0.00000009054*POWER(F5,5)))</f>
        <v>1.3387164763561377</v>
      </c>
      <c r="I5" s="36">
        <f>IF(OR(C5="open men",C5="open women",C5="submaster Men",C5="submaster Women"),1,LOOKUP(G5,TABLES!A:A,TABLES!B:B))</f>
        <v>1</v>
      </c>
      <c r="J5" s="60"/>
      <c r="K5" s="60"/>
      <c r="L5" s="60">
        <v>160</v>
      </c>
      <c r="M5" s="60"/>
      <c r="N5" s="60"/>
      <c r="O5" s="60">
        <v>127.5</v>
      </c>
      <c r="P5" s="60"/>
      <c r="Q5" s="60"/>
      <c r="R5" s="60"/>
      <c r="S5" s="60"/>
      <c r="T5" s="60">
        <v>152.5</v>
      </c>
      <c r="U5" s="60"/>
      <c r="V5" s="33">
        <f t="shared" si="1"/>
        <v>440</v>
      </c>
      <c r="W5" s="66">
        <f>V5*H5*I5</f>
        <v>589.0352495967006</v>
      </c>
      <c r="X5" s="40">
        <f>SUM(J5*2.2046)</f>
        <v>0</v>
      </c>
      <c r="Y5" s="40">
        <f>SUM(K5*2.2046)</f>
        <v>0</v>
      </c>
      <c r="Z5" s="40">
        <f>SUM(L5*2.2046)</f>
        <v>352.736</v>
      </c>
      <c r="AA5" s="61">
        <f t="shared" si="2"/>
        <v>352.736</v>
      </c>
      <c r="AB5" s="40">
        <f>SUM(M5*2.2046)</f>
        <v>0</v>
      </c>
      <c r="AC5" s="40">
        <f>SUM(N5*2.2046)</f>
        <v>0</v>
      </c>
      <c r="AD5" s="40">
        <f>SUM(O5*2.2046)</f>
        <v>281.0865</v>
      </c>
      <c r="AE5" s="40">
        <f>MAX(X5:Z5)+MAX(AB5:AD5)</f>
        <v>633.8225</v>
      </c>
      <c r="AF5" s="61">
        <f t="shared" si="3"/>
        <v>281.0865</v>
      </c>
      <c r="AG5" s="40">
        <f>SUM(R5*2.2046)</f>
        <v>0</v>
      </c>
      <c r="AH5" s="40">
        <f>SUM(S5*2.2046)</f>
        <v>0</v>
      </c>
      <c r="AI5" s="40">
        <f>SUM(T5*2.2046)</f>
        <v>336.2015</v>
      </c>
      <c r="AJ5" s="61">
        <f t="shared" si="0"/>
        <v>336.2015</v>
      </c>
      <c r="AK5" s="28">
        <f t="shared" si="4"/>
        <v>970.024</v>
      </c>
    </row>
    <row r="6" spans="1:38" s="42" customFormat="1" ht="14.25" customHeight="1">
      <c r="A6" s="23"/>
      <c r="B6" s="19"/>
      <c r="C6" s="18"/>
      <c r="D6" s="64"/>
      <c r="E6" s="19"/>
      <c r="F6" s="30"/>
      <c r="G6" s="34"/>
      <c r="H6" s="35"/>
      <c r="I6" s="36"/>
      <c r="J6" s="60"/>
      <c r="K6" s="60"/>
      <c r="L6" s="60" t="s">
        <v>203</v>
      </c>
      <c r="M6" s="60"/>
      <c r="N6" s="60"/>
      <c r="O6" s="60"/>
      <c r="P6" s="60"/>
      <c r="Q6" s="60"/>
      <c r="R6" s="60"/>
      <c r="S6" s="60"/>
      <c r="T6" s="60"/>
      <c r="U6" s="60"/>
      <c r="V6" s="33">
        <f>IF(OR(L6&lt;0,O6&lt;0,T6&lt;0),"DQ",(MAX(J6:L6)+MAX(M6:O6)+MAX(R6:T6)))</f>
        <v>0</v>
      </c>
      <c r="W6" s="39"/>
      <c r="X6" s="40"/>
      <c r="Y6" s="40"/>
      <c r="Z6" s="40"/>
      <c r="AA6" s="61" t="s">
        <v>204</v>
      </c>
      <c r="AB6" s="40"/>
      <c r="AC6" s="40"/>
      <c r="AD6" s="40"/>
      <c r="AE6" s="40"/>
      <c r="AF6" s="61">
        <f>AD6</f>
        <v>0</v>
      </c>
      <c r="AG6" s="40"/>
      <c r="AH6" s="40"/>
      <c r="AI6" s="40"/>
      <c r="AJ6" s="61">
        <f>AI6</f>
        <v>0</v>
      </c>
      <c r="AK6" s="28">
        <f>IF(OR(Z6&lt;0,AD6&lt;0,AI6&lt;0),"DQ",MAX(X6:Z6)+MAX(AB6:AD6)+MAX(AG6:AI6))</f>
        <v>0</v>
      </c>
      <c r="AL6" s="59"/>
    </row>
    <row r="7" spans="1:37" s="34" customFormat="1" ht="12.75">
      <c r="A7" s="23"/>
      <c r="B7" s="31" t="s">
        <v>69</v>
      </c>
      <c r="C7" s="22"/>
      <c r="D7" s="43"/>
      <c r="E7" s="23"/>
      <c r="F7" s="30"/>
      <c r="H7" s="35"/>
      <c r="I7" s="3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33">
        <f>IF(OR(L7&lt;0,O7&lt;0,T7&lt;0),"DQ",(MAX(J7:L7)+MAX(M7:O7)+MAX(R7:T7)))</f>
        <v>0</v>
      </c>
      <c r="W7" s="39"/>
      <c r="X7" s="28"/>
      <c r="Y7" s="41"/>
      <c r="Z7" s="41"/>
      <c r="AA7" s="61">
        <f>Z7</f>
        <v>0</v>
      </c>
      <c r="AB7" s="41"/>
      <c r="AC7" s="41"/>
      <c r="AD7" s="41"/>
      <c r="AE7" s="28">
        <f>MAX(X7:Z7)+MAX(AB7:AD7)</f>
        <v>0</v>
      </c>
      <c r="AF7" s="61">
        <f>AD7</f>
        <v>0</v>
      </c>
      <c r="AG7" s="41"/>
      <c r="AH7" s="41"/>
      <c r="AI7" s="41"/>
      <c r="AJ7" s="61">
        <f>AI7</f>
        <v>0</v>
      </c>
      <c r="AK7" s="28">
        <f>IF(OR(Z7&lt;0,AD7&lt;0,AI7&lt;0),"DQ",MAX(X7:Z7)+MAX(AB7:AD7)+MAX(AG7:AI7))</f>
        <v>0</v>
      </c>
    </row>
    <row r="8" spans="1:37" s="34" customFormat="1" ht="12.75">
      <c r="A8" s="23">
        <v>1</v>
      </c>
      <c r="B8" s="42" t="s">
        <v>66</v>
      </c>
      <c r="C8" s="22" t="s">
        <v>33</v>
      </c>
      <c r="D8" s="43" t="s">
        <v>87</v>
      </c>
      <c r="E8" s="23">
        <v>56</v>
      </c>
      <c r="F8" s="30">
        <v>55.4</v>
      </c>
      <c r="G8" s="34">
        <v>36</v>
      </c>
      <c r="H8" s="35">
        <f>500/(594.31747775582+(-27.23842536447*F8)+(0.82112226871*POWER(F8,2))+(-0.00930733913*POWER(F8,3))+(0.00004731582*POWER(F8,4))+(-0.00000009054*POWER(F8,5)))</f>
        <v>1.18658288306287</v>
      </c>
      <c r="I8" s="36">
        <f>IF(OR(C8="open men",C8="open women",C8="submaster Men",C8="submaster Women"),1,LOOKUP(G8,TABLES!A:A,TABLES!B:B))</f>
        <v>1</v>
      </c>
      <c r="J8" s="60"/>
      <c r="K8" s="60"/>
      <c r="L8" s="60">
        <v>170</v>
      </c>
      <c r="M8" s="60"/>
      <c r="N8" s="60"/>
      <c r="O8" s="60">
        <v>125</v>
      </c>
      <c r="P8" s="60"/>
      <c r="Q8" s="60"/>
      <c r="R8" s="60"/>
      <c r="S8" s="60"/>
      <c r="T8" s="60">
        <v>150</v>
      </c>
      <c r="U8" s="60"/>
      <c r="V8" s="33">
        <f>IF(OR(L8&lt;0,O8&lt;0,T8&lt;0),"DQ",(MAX(J8:L8)+MAX(M8:O8)+MAX(R8:T8)))</f>
        <v>445</v>
      </c>
      <c r="W8" s="46">
        <f>V8*H8*I8</f>
        <v>528.0293829629771</v>
      </c>
      <c r="X8" s="40">
        <f>SUM(J8*2.2046)</f>
        <v>0</v>
      </c>
      <c r="Y8" s="40">
        <f>SUM(K8*2.2046)</f>
        <v>0</v>
      </c>
      <c r="Z8" s="40">
        <f>SUM(L8*2.2046)</f>
        <v>374.78200000000004</v>
      </c>
      <c r="AA8" s="61">
        <f>Z8</f>
        <v>374.78200000000004</v>
      </c>
      <c r="AB8" s="40">
        <f>SUM(M8*2.2046)</f>
        <v>0</v>
      </c>
      <c r="AC8" s="40">
        <f>SUM(N8*2.2046)</f>
        <v>0</v>
      </c>
      <c r="AD8" s="40">
        <f>SUM(O8*2.2046)</f>
        <v>275.575</v>
      </c>
      <c r="AE8" s="40">
        <f>MAX(X8:Z8)+MAX(AB8:AD8)</f>
        <v>650.357</v>
      </c>
      <c r="AF8" s="61">
        <f>AD8</f>
        <v>275.575</v>
      </c>
      <c r="AG8" s="40">
        <f>SUM(R8*2.2046)</f>
        <v>0</v>
      </c>
      <c r="AH8" s="40">
        <f>SUM(S8*2.2046)</f>
        <v>0</v>
      </c>
      <c r="AI8" s="40">
        <f>SUM(T8*2.2046)</f>
        <v>330.69</v>
      </c>
      <c r="AJ8" s="61">
        <f>AI8</f>
        <v>330.69</v>
      </c>
      <c r="AK8" s="28">
        <f>IF(OR(Z8&lt;0,AD8&lt;0,AI8&lt;0),"DQ",MAX(X8:Z8)+MAX(AB8:AD8)+MAX(AG8:AI8))</f>
        <v>981.047</v>
      </c>
    </row>
    <row r="9" spans="1:37" s="22" customFormat="1" ht="12.75">
      <c r="A9" s="23"/>
      <c r="B9" s="42"/>
      <c r="D9" s="43"/>
      <c r="E9" s="23"/>
      <c r="F9" s="37"/>
      <c r="G9" s="44"/>
      <c r="H9" s="45"/>
      <c r="I9" s="36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33">
        <f t="shared" si="1"/>
        <v>0</v>
      </c>
      <c r="W9" s="46"/>
      <c r="X9" s="40"/>
      <c r="Y9" s="40"/>
      <c r="Z9" s="40"/>
      <c r="AA9" s="61">
        <f t="shared" si="2"/>
        <v>0</v>
      </c>
      <c r="AB9" s="40"/>
      <c r="AC9" s="40"/>
      <c r="AD9" s="40"/>
      <c r="AE9" s="40"/>
      <c r="AF9" s="61">
        <f t="shared" si="3"/>
        <v>0</v>
      </c>
      <c r="AG9" s="40"/>
      <c r="AH9" s="40"/>
      <c r="AI9" s="40"/>
      <c r="AJ9" s="61">
        <f t="shared" si="0"/>
        <v>0</v>
      </c>
      <c r="AK9" s="28">
        <f t="shared" si="4"/>
        <v>0</v>
      </c>
    </row>
    <row r="10" spans="1:37" s="22" customFormat="1" ht="12.75">
      <c r="A10" s="23"/>
      <c r="B10" s="31" t="s">
        <v>70</v>
      </c>
      <c r="D10" s="43"/>
      <c r="E10" s="23"/>
      <c r="F10" s="30"/>
      <c r="G10" s="34"/>
      <c r="H10" s="45"/>
      <c r="I10" s="36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33">
        <f t="shared" si="1"/>
        <v>0</v>
      </c>
      <c r="W10" s="39"/>
      <c r="X10" s="40">
        <f aca="true" t="shared" si="5" ref="X10:Z11">SUM(J10*2.2046)</f>
        <v>0</v>
      </c>
      <c r="Y10" s="40">
        <f t="shared" si="5"/>
        <v>0</v>
      </c>
      <c r="Z10" s="40">
        <f t="shared" si="5"/>
        <v>0</v>
      </c>
      <c r="AA10" s="61">
        <f t="shared" si="2"/>
        <v>0</v>
      </c>
      <c r="AB10" s="40">
        <f aca="true" t="shared" si="6" ref="AB10:AD11">SUM(M10*2.2046)</f>
        <v>0</v>
      </c>
      <c r="AC10" s="40">
        <f t="shared" si="6"/>
        <v>0</v>
      </c>
      <c r="AD10" s="40">
        <f t="shared" si="6"/>
        <v>0</v>
      </c>
      <c r="AE10" s="40"/>
      <c r="AF10" s="61">
        <f t="shared" si="3"/>
        <v>0</v>
      </c>
      <c r="AG10" s="40">
        <f aca="true" t="shared" si="7" ref="AG10:AI11">SUM(R10*2.2046)</f>
        <v>0</v>
      </c>
      <c r="AH10" s="40">
        <f t="shared" si="7"/>
        <v>0</v>
      </c>
      <c r="AI10" s="40">
        <f t="shared" si="7"/>
        <v>0</v>
      </c>
      <c r="AJ10" s="61">
        <f t="shared" si="0"/>
        <v>0</v>
      </c>
      <c r="AK10" s="28">
        <f t="shared" si="4"/>
        <v>0</v>
      </c>
    </row>
    <row r="11" spans="1:38" s="34" customFormat="1" ht="12.75">
      <c r="A11" s="23">
        <v>1</v>
      </c>
      <c r="B11" s="42" t="s">
        <v>67</v>
      </c>
      <c r="C11" s="22" t="s">
        <v>33</v>
      </c>
      <c r="D11" s="43" t="s">
        <v>102</v>
      </c>
      <c r="E11" s="23">
        <v>60</v>
      </c>
      <c r="F11" s="30">
        <v>60</v>
      </c>
      <c r="G11" s="34">
        <v>21</v>
      </c>
      <c r="H11" s="35">
        <f>500/(594.31747775582+(-27.23842536447*F11)+(0.82112226871*POWER(F11,2))+(-0.00930733913*POWER(F11,3))+(0.00004731582*POWER(F11,4))+(-0.00000009054*POWER(F11,5)))</f>
        <v>1.1148868752930505</v>
      </c>
      <c r="I11" s="36">
        <f>IF(OR(C11="open men",C11="open women",C11="submaster Men",C11="submaster Women"),1,LOOKUP(G11,TABLES!A:A,TABLES!B:B))</f>
        <v>1</v>
      </c>
      <c r="J11" s="60"/>
      <c r="K11" s="60"/>
      <c r="L11" s="60">
        <v>142.5</v>
      </c>
      <c r="M11" s="60"/>
      <c r="N11" s="60"/>
      <c r="O11" s="60">
        <v>107.5</v>
      </c>
      <c r="P11" s="60"/>
      <c r="Q11" s="60"/>
      <c r="R11" s="60"/>
      <c r="S11" s="60"/>
      <c r="T11" s="60">
        <v>145</v>
      </c>
      <c r="U11" s="60"/>
      <c r="V11" s="33">
        <f t="shared" si="1"/>
        <v>395</v>
      </c>
      <c r="W11" s="46">
        <f>V11*H11*I11</f>
        <v>440.38031574075495</v>
      </c>
      <c r="X11" s="40">
        <f t="shared" si="5"/>
        <v>0</v>
      </c>
      <c r="Y11" s="40">
        <f t="shared" si="5"/>
        <v>0</v>
      </c>
      <c r="Z11" s="40">
        <f t="shared" si="5"/>
        <v>314.1555</v>
      </c>
      <c r="AA11" s="61">
        <f t="shared" si="2"/>
        <v>314.1555</v>
      </c>
      <c r="AB11" s="40">
        <f t="shared" si="6"/>
        <v>0</v>
      </c>
      <c r="AC11" s="40">
        <f t="shared" si="6"/>
        <v>0</v>
      </c>
      <c r="AD11" s="40">
        <f t="shared" si="6"/>
        <v>236.99450000000002</v>
      </c>
      <c r="AE11" s="40">
        <f>MAX(X11:Z11)+MAX(AB11:AD11)</f>
        <v>551.1500000000001</v>
      </c>
      <c r="AF11" s="61">
        <f t="shared" si="3"/>
        <v>236.99450000000002</v>
      </c>
      <c r="AG11" s="40">
        <f t="shared" si="7"/>
        <v>0</v>
      </c>
      <c r="AH11" s="40">
        <f t="shared" si="7"/>
        <v>0</v>
      </c>
      <c r="AI11" s="40">
        <f t="shared" si="7"/>
        <v>319.66700000000003</v>
      </c>
      <c r="AJ11" s="61">
        <f t="shared" si="0"/>
        <v>319.66700000000003</v>
      </c>
      <c r="AK11" s="28">
        <f t="shared" si="4"/>
        <v>870.8170000000001</v>
      </c>
      <c r="AL11" s="59"/>
    </row>
    <row r="12" spans="1:38" s="42" customFormat="1" ht="14.25" customHeight="1">
      <c r="A12" s="23"/>
      <c r="B12" s="19"/>
      <c r="C12" s="18"/>
      <c r="D12" s="64"/>
      <c r="E12" s="19"/>
      <c r="F12" s="30"/>
      <c r="G12" s="34"/>
      <c r="H12" s="35"/>
      <c r="I12" s="36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33">
        <f aca="true" t="shared" si="8" ref="V12:V17">IF(OR(L12&lt;0,O12&lt;0,T12&lt;0),"DQ",(MAX(J12:L12)+MAX(M12:O12)+MAX(R12:T12)))</f>
        <v>0</v>
      </c>
      <c r="W12" s="39"/>
      <c r="X12" s="40"/>
      <c r="Y12" s="40"/>
      <c r="Z12" s="40"/>
      <c r="AA12" s="61">
        <f aca="true" t="shared" si="9" ref="AA12:AA17">Z12</f>
        <v>0</v>
      </c>
      <c r="AB12" s="40"/>
      <c r="AC12" s="40"/>
      <c r="AD12" s="40"/>
      <c r="AE12" s="40"/>
      <c r="AF12" s="61">
        <f aca="true" t="shared" si="10" ref="AF12:AF17">AD12</f>
        <v>0</v>
      </c>
      <c r="AG12" s="40"/>
      <c r="AH12" s="40"/>
      <c r="AI12" s="40"/>
      <c r="AJ12" s="61">
        <f t="shared" si="0"/>
        <v>0</v>
      </c>
      <c r="AK12" s="28">
        <f aca="true" t="shared" si="11" ref="AK12:AK17">IF(OR(Z12&lt;0,AD12&lt;0,AI12&lt;0),"DQ",MAX(X12:Z12)+MAX(AB12:AD12)+MAX(AG12:AI12))</f>
        <v>0</v>
      </c>
      <c r="AL12" s="59"/>
    </row>
    <row r="13" spans="1:37" s="34" customFormat="1" ht="12.75">
      <c r="A13" s="23"/>
      <c r="B13" s="22" t="s">
        <v>74</v>
      </c>
      <c r="C13" s="22"/>
      <c r="D13" s="43"/>
      <c r="E13" s="23"/>
      <c r="F13" s="30"/>
      <c r="H13" s="35"/>
      <c r="I13" s="36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3">
        <f t="shared" si="8"/>
        <v>0</v>
      </c>
      <c r="W13" s="39"/>
      <c r="X13" s="28"/>
      <c r="Y13" s="41"/>
      <c r="Z13" s="41"/>
      <c r="AA13" s="61">
        <f t="shared" si="9"/>
        <v>0</v>
      </c>
      <c r="AB13" s="41"/>
      <c r="AC13" s="41"/>
      <c r="AD13" s="41"/>
      <c r="AE13" s="28">
        <f>MAX(X13:Z13)+MAX(AB13:AD13)</f>
        <v>0</v>
      </c>
      <c r="AF13" s="61">
        <f t="shared" si="10"/>
        <v>0</v>
      </c>
      <c r="AG13" s="41"/>
      <c r="AH13" s="41"/>
      <c r="AI13" s="41"/>
      <c r="AJ13" s="61">
        <f t="shared" si="0"/>
        <v>0</v>
      </c>
      <c r="AK13" s="28">
        <f t="shared" si="11"/>
        <v>0</v>
      </c>
    </row>
    <row r="14" spans="1:38" s="34" customFormat="1" ht="12.75">
      <c r="A14" s="23">
        <v>1</v>
      </c>
      <c r="B14" s="42" t="s">
        <v>72</v>
      </c>
      <c r="C14" s="22" t="s">
        <v>33</v>
      </c>
      <c r="D14" s="43" t="s">
        <v>84</v>
      </c>
      <c r="E14" s="23">
        <v>67.5</v>
      </c>
      <c r="F14" s="30">
        <v>63.9</v>
      </c>
      <c r="G14" s="34">
        <v>42</v>
      </c>
      <c r="H14" s="35">
        <f>500/(594.31747775582+(-27.23842536447*F14)+(0.82112226871*POWER(F14,2))+(-0.00930733913*POWER(F14,3))+(0.00004731582*POWER(F14,4))+(-0.00000009054*POWER(F14,5)))</f>
        <v>1.062538645061399</v>
      </c>
      <c r="I14" s="36">
        <f>IF(OR(C14="open men",C14="open women",C14="submaster Men",C14="submaster Women"),1,LOOKUP(G14,TABLES!A:A,TABLES!B:B))</f>
        <v>1</v>
      </c>
      <c r="J14" s="60"/>
      <c r="K14" s="60"/>
      <c r="L14" s="60">
        <v>162.5</v>
      </c>
      <c r="M14" s="60"/>
      <c r="N14" s="60"/>
      <c r="O14" s="60">
        <v>97.5</v>
      </c>
      <c r="P14" s="60"/>
      <c r="Q14" s="60"/>
      <c r="R14" s="60"/>
      <c r="S14" s="60"/>
      <c r="T14" s="60">
        <v>192.5</v>
      </c>
      <c r="U14" s="60"/>
      <c r="V14" s="33">
        <f t="shared" si="8"/>
        <v>452.5</v>
      </c>
      <c r="W14" s="46">
        <f>V14*H14*I14</f>
        <v>480.798736890283</v>
      </c>
      <c r="X14" s="40">
        <f>SUM(J14*2.2046)</f>
        <v>0</v>
      </c>
      <c r="Y14" s="40">
        <f>SUM(K14*2.2046)</f>
        <v>0</v>
      </c>
      <c r="Z14" s="40">
        <f>SUM(L14*2.2046)</f>
        <v>358.2475</v>
      </c>
      <c r="AA14" s="61">
        <f t="shared" si="9"/>
        <v>358.2475</v>
      </c>
      <c r="AB14" s="40">
        <f>SUM(M14*2.2046)</f>
        <v>0</v>
      </c>
      <c r="AC14" s="40">
        <f>SUM(N14*2.2046)</f>
        <v>0</v>
      </c>
      <c r="AD14" s="40">
        <f>SUM(O14*2.2046)</f>
        <v>214.94850000000002</v>
      </c>
      <c r="AE14" s="40">
        <f>MAX(X14:Z14)+MAX(AB14:AD14)</f>
        <v>573.196</v>
      </c>
      <c r="AF14" s="61">
        <f t="shared" si="10"/>
        <v>214.94850000000002</v>
      </c>
      <c r="AG14" s="40">
        <f>SUM(R14*2.2046)</f>
        <v>0</v>
      </c>
      <c r="AH14" s="40">
        <f>SUM(S14*2.2046)</f>
        <v>0</v>
      </c>
      <c r="AI14" s="40">
        <f>SUM(T14*2.2046)</f>
        <v>424.38550000000004</v>
      </c>
      <c r="AJ14" s="61">
        <f aca="true" t="shared" si="12" ref="AJ14:AJ26">AI14</f>
        <v>424.38550000000004</v>
      </c>
      <c r="AK14" s="28">
        <f t="shared" si="11"/>
        <v>997.5815</v>
      </c>
      <c r="AL14" s="59"/>
    </row>
    <row r="15" spans="1:38" s="42" customFormat="1" ht="14.25" customHeight="1">
      <c r="A15" s="23"/>
      <c r="B15" s="19"/>
      <c r="C15" s="18"/>
      <c r="D15" s="64"/>
      <c r="E15" s="19"/>
      <c r="F15" s="30"/>
      <c r="G15" s="34"/>
      <c r="H15" s="35"/>
      <c r="I15" s="36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33">
        <f t="shared" si="8"/>
        <v>0</v>
      </c>
      <c r="W15" s="39"/>
      <c r="X15" s="40"/>
      <c r="Y15" s="40"/>
      <c r="Z15" s="40"/>
      <c r="AA15" s="61">
        <f t="shared" si="9"/>
        <v>0</v>
      </c>
      <c r="AB15" s="40"/>
      <c r="AC15" s="40"/>
      <c r="AD15" s="40"/>
      <c r="AE15" s="40"/>
      <c r="AF15" s="61">
        <f t="shared" si="10"/>
        <v>0</v>
      </c>
      <c r="AG15" s="40"/>
      <c r="AH15" s="40"/>
      <c r="AI15" s="40"/>
      <c r="AJ15" s="61">
        <f t="shared" si="12"/>
        <v>0</v>
      </c>
      <c r="AK15" s="28">
        <f t="shared" si="11"/>
        <v>0</v>
      </c>
      <c r="AL15" s="59"/>
    </row>
    <row r="16" spans="1:37" s="34" customFormat="1" ht="12.75">
      <c r="A16" s="23"/>
      <c r="B16" s="22" t="s">
        <v>75</v>
      </c>
      <c r="C16" s="22"/>
      <c r="D16" s="43"/>
      <c r="E16" s="23"/>
      <c r="F16" s="30"/>
      <c r="H16" s="35"/>
      <c r="I16" s="36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33">
        <f t="shared" si="8"/>
        <v>0</v>
      </c>
      <c r="W16" s="39"/>
      <c r="X16" s="28"/>
      <c r="Y16" s="41"/>
      <c r="Z16" s="41"/>
      <c r="AA16" s="61">
        <f t="shared" si="9"/>
        <v>0</v>
      </c>
      <c r="AB16" s="41"/>
      <c r="AC16" s="41"/>
      <c r="AD16" s="41"/>
      <c r="AE16" s="28">
        <f>MAX(X16:Z16)+MAX(AB16:AD16)</f>
        <v>0</v>
      </c>
      <c r="AF16" s="61">
        <f t="shared" si="10"/>
        <v>0</v>
      </c>
      <c r="AG16" s="41"/>
      <c r="AH16" s="41"/>
      <c r="AI16" s="41"/>
      <c r="AJ16" s="61">
        <f t="shared" si="12"/>
        <v>0</v>
      </c>
      <c r="AK16" s="28">
        <f t="shared" si="11"/>
        <v>0</v>
      </c>
    </row>
    <row r="17" spans="1:37" s="34" customFormat="1" ht="12.75">
      <c r="A17" s="23">
        <v>1</v>
      </c>
      <c r="B17" s="42" t="s">
        <v>73</v>
      </c>
      <c r="C17" s="22" t="s">
        <v>33</v>
      </c>
      <c r="D17" s="43" t="s">
        <v>81</v>
      </c>
      <c r="E17" s="23">
        <v>75</v>
      </c>
      <c r="F17" s="30">
        <v>75</v>
      </c>
      <c r="G17" s="34">
        <v>55</v>
      </c>
      <c r="H17" s="35">
        <f>500/(594.31747775582+(-27.23842536447*F17)+(0.82112226871*POWER(F17,2))+(-0.00930733913*POWER(F17,3))+(0.00004731582*POWER(F17,4))+(-0.00000009054*POWER(F17,5)))</f>
        <v>0.9506406560512494</v>
      </c>
      <c r="I17" s="36">
        <f>IF(OR(C17="open men",C17="open women",C17="submaster Men",C17="submaster Women"),1,LOOKUP(G17,TABLES!A:A,TABLES!B:B))</f>
        <v>1</v>
      </c>
      <c r="J17" s="60"/>
      <c r="K17" s="60"/>
      <c r="L17" s="60">
        <v>230</v>
      </c>
      <c r="M17" s="60"/>
      <c r="N17" s="60"/>
      <c r="O17" s="60">
        <v>150</v>
      </c>
      <c r="P17" s="60"/>
      <c r="Q17" s="60"/>
      <c r="R17" s="60"/>
      <c r="S17" s="60"/>
      <c r="T17" s="60">
        <v>195</v>
      </c>
      <c r="U17" s="60"/>
      <c r="V17" s="33">
        <f t="shared" si="8"/>
        <v>575</v>
      </c>
      <c r="W17" s="46">
        <f>V17*H17*I17</f>
        <v>546.6183772294684</v>
      </c>
      <c r="X17" s="40">
        <f aca="true" t="shared" si="13" ref="X17:Z19">SUM(J17*2.2046)</f>
        <v>0</v>
      </c>
      <c r="Y17" s="40">
        <f t="shared" si="13"/>
        <v>0</v>
      </c>
      <c r="Z17" s="40">
        <f t="shared" si="13"/>
        <v>507.05800000000005</v>
      </c>
      <c r="AA17" s="61">
        <f t="shared" si="9"/>
        <v>507.05800000000005</v>
      </c>
      <c r="AB17" s="40">
        <f aca="true" t="shared" si="14" ref="AB17:AD19">SUM(M17*2.2046)</f>
        <v>0</v>
      </c>
      <c r="AC17" s="40">
        <f t="shared" si="14"/>
        <v>0</v>
      </c>
      <c r="AD17" s="40">
        <f t="shared" si="14"/>
        <v>330.69</v>
      </c>
      <c r="AE17" s="40">
        <f>MAX(X17:Z17)+MAX(AB17:AD17)</f>
        <v>837.748</v>
      </c>
      <c r="AF17" s="61">
        <f t="shared" si="10"/>
        <v>330.69</v>
      </c>
      <c r="AG17" s="40">
        <f aca="true" t="shared" si="15" ref="AG17:AI19">SUM(R17*2.2046)</f>
        <v>0</v>
      </c>
      <c r="AH17" s="40">
        <f t="shared" si="15"/>
        <v>0</v>
      </c>
      <c r="AI17" s="40">
        <f t="shared" si="15"/>
        <v>429.89700000000005</v>
      </c>
      <c r="AJ17" s="61">
        <f t="shared" si="12"/>
        <v>429.89700000000005</v>
      </c>
      <c r="AK17" s="28">
        <f t="shared" si="11"/>
        <v>1267.645</v>
      </c>
    </row>
    <row r="18" spans="1:38" s="34" customFormat="1" ht="12.75">
      <c r="A18" s="23">
        <v>2</v>
      </c>
      <c r="B18" s="42" t="s">
        <v>71</v>
      </c>
      <c r="C18" s="22" t="s">
        <v>33</v>
      </c>
      <c r="D18" s="43" t="s">
        <v>83</v>
      </c>
      <c r="E18" s="23">
        <v>75</v>
      </c>
      <c r="F18" s="30">
        <v>71.7</v>
      </c>
      <c r="G18" s="34">
        <v>18</v>
      </c>
      <c r="H18" s="35">
        <f>500/(594.31747775582+(-27.23842536447*F18)+(0.82112226871*POWER(F18,2))+(-0.00930733913*POWER(F18,3))+(0.00004731582*POWER(F18,4))+(-0.00000009054*POWER(F18,5)))</f>
        <v>0.9787617566428776</v>
      </c>
      <c r="I18" s="36">
        <f>IF(OR(C18="open men",C18="open women",C18="submaster Men",C18="submaster Women"),1,LOOKUP(G18,TABLES!A:A,TABLES!B:B))</f>
        <v>1</v>
      </c>
      <c r="J18" s="60"/>
      <c r="K18" s="60"/>
      <c r="L18" s="60">
        <v>182.5</v>
      </c>
      <c r="M18" s="60"/>
      <c r="N18" s="60"/>
      <c r="O18" s="60">
        <v>107.5</v>
      </c>
      <c r="P18" s="60"/>
      <c r="Q18" s="60"/>
      <c r="R18" s="60"/>
      <c r="S18" s="60"/>
      <c r="T18" s="60">
        <v>165</v>
      </c>
      <c r="U18" s="60"/>
      <c r="V18" s="33">
        <f>IF(OR(L18&lt;0,O18&lt;0,T18&lt;0),"DQ",(MAX(J18:L18)+MAX(M18:O18)+MAX(R18:T18)))</f>
        <v>455</v>
      </c>
      <c r="W18" s="39">
        <f>V18*H18*I18</f>
        <v>445.3365992725093</v>
      </c>
      <c r="X18" s="40">
        <f>SUM(J18*2.2046)</f>
        <v>0</v>
      </c>
      <c r="Y18" s="40">
        <f>SUM(K18*2.2046)</f>
        <v>0</v>
      </c>
      <c r="Z18" s="40">
        <f>SUM(L18*2.2046)</f>
        <v>402.33950000000004</v>
      </c>
      <c r="AA18" s="61">
        <f>Z18</f>
        <v>402.33950000000004</v>
      </c>
      <c r="AB18" s="40">
        <f>SUM(M18*2.2046)</f>
        <v>0</v>
      </c>
      <c r="AC18" s="40">
        <f>SUM(N18*2.2046)</f>
        <v>0</v>
      </c>
      <c r="AD18" s="40">
        <f>SUM(O18*2.2046)</f>
        <v>236.99450000000002</v>
      </c>
      <c r="AE18" s="40">
        <f>MAX(X18:Z18)+MAX(AB18:AD18)</f>
        <v>639.3340000000001</v>
      </c>
      <c r="AF18" s="61">
        <f>AD18</f>
        <v>236.99450000000002</v>
      </c>
      <c r="AG18" s="40">
        <f>SUM(R18*2.2046)</f>
        <v>0</v>
      </c>
      <c r="AH18" s="40">
        <f>SUM(S18*2.2046)</f>
        <v>0</v>
      </c>
      <c r="AI18" s="40">
        <f>SUM(T18*2.2046)</f>
        <v>363.759</v>
      </c>
      <c r="AJ18" s="61">
        <f>AI18</f>
        <v>363.759</v>
      </c>
      <c r="AK18" s="28">
        <f>IF(OR(Z18&lt;0,AD18&lt;0,AI18&lt;0),"DQ",MAX(X18:Z18)+MAX(AB18:AD18)+MAX(AG18:AI18))</f>
        <v>1003.0930000000001</v>
      </c>
      <c r="AL18" s="59"/>
    </row>
    <row r="19" spans="1:37" s="34" customFormat="1" ht="12.75">
      <c r="A19" s="23">
        <v>3</v>
      </c>
      <c r="B19" s="42" t="s">
        <v>76</v>
      </c>
      <c r="C19" s="22" t="s">
        <v>33</v>
      </c>
      <c r="D19" s="43" t="s">
        <v>81</v>
      </c>
      <c r="E19" s="23">
        <v>75</v>
      </c>
      <c r="F19" s="30">
        <v>71.1</v>
      </c>
      <c r="G19" s="34">
        <v>29</v>
      </c>
      <c r="H19" s="35">
        <f>500/(594.31747775582+(-27.23842536447*F19)+(0.82112226871*POWER(F19,2))+(-0.00930733913*POWER(F19,3))+(0.00004731582*POWER(F19,4))+(-0.00000009054*POWER(F19,5)))</f>
        <v>0.984308561573287</v>
      </c>
      <c r="I19" s="36">
        <f>IF(OR(C19="open men",C19="open women",C19="submaster Men",C19="submaster Women"),1,LOOKUP(G19,TABLES!A:A,TABLES!B:B))</f>
        <v>1</v>
      </c>
      <c r="J19" s="60"/>
      <c r="K19" s="60"/>
      <c r="L19" s="60">
        <v>155</v>
      </c>
      <c r="M19" s="60"/>
      <c r="N19" s="60"/>
      <c r="O19" s="60">
        <v>100</v>
      </c>
      <c r="P19" s="60"/>
      <c r="Q19" s="60"/>
      <c r="R19" s="60"/>
      <c r="S19" s="60"/>
      <c r="T19" s="60">
        <v>170</v>
      </c>
      <c r="U19" s="60"/>
      <c r="V19" s="33">
        <f aca="true" t="shared" si="16" ref="V19:V26">IF(OR(L19&lt;0,O19&lt;0,T19&lt;0),"DQ",(MAX(J19:L19)+MAX(M19:O19)+MAX(R19:T19)))</f>
        <v>425</v>
      </c>
      <c r="W19" s="46">
        <f>V19*H19*I19</f>
        <v>418.331138668647</v>
      </c>
      <c r="X19" s="40">
        <f t="shared" si="13"/>
        <v>0</v>
      </c>
      <c r="Y19" s="40">
        <f t="shared" si="13"/>
        <v>0</v>
      </c>
      <c r="Z19" s="40">
        <f t="shared" si="13"/>
        <v>341.713</v>
      </c>
      <c r="AA19" s="61">
        <f aca="true" t="shared" si="17" ref="AA19:AA26">Z19</f>
        <v>341.713</v>
      </c>
      <c r="AB19" s="40">
        <f t="shared" si="14"/>
        <v>0</v>
      </c>
      <c r="AC19" s="40">
        <f t="shared" si="14"/>
        <v>0</v>
      </c>
      <c r="AD19" s="40">
        <f t="shared" si="14"/>
        <v>220.46</v>
      </c>
      <c r="AE19" s="40">
        <f>MAX(X19:Z19)+MAX(AB19:AD19)</f>
        <v>562.173</v>
      </c>
      <c r="AF19" s="61">
        <f aca="true" t="shared" si="18" ref="AF19:AF26">AD19</f>
        <v>220.46</v>
      </c>
      <c r="AG19" s="40">
        <f t="shared" si="15"/>
        <v>0</v>
      </c>
      <c r="AH19" s="40">
        <f t="shared" si="15"/>
        <v>0</v>
      </c>
      <c r="AI19" s="40">
        <f t="shared" si="15"/>
        <v>374.78200000000004</v>
      </c>
      <c r="AJ19" s="61">
        <f t="shared" si="12"/>
        <v>374.78200000000004</v>
      </c>
      <c r="AK19" s="28">
        <f aca="true" t="shared" si="19" ref="AK19:AK26">IF(OR(Z19&lt;0,AD19&lt;0,AI19&lt;0),"DQ",MAX(X19:Z19)+MAX(AB19:AD19)+MAX(AG19:AI19))</f>
        <v>936.955</v>
      </c>
    </row>
    <row r="20" spans="1:38" s="42" customFormat="1" ht="14.25" customHeight="1">
      <c r="A20" s="23"/>
      <c r="B20" s="19"/>
      <c r="C20" s="18"/>
      <c r="D20" s="64"/>
      <c r="E20" s="19"/>
      <c r="F20" s="30"/>
      <c r="G20" s="34"/>
      <c r="H20" s="35"/>
      <c r="I20" s="36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33">
        <f t="shared" si="16"/>
        <v>0</v>
      </c>
      <c r="W20" s="39"/>
      <c r="X20" s="40"/>
      <c r="Y20" s="40"/>
      <c r="Z20" s="40"/>
      <c r="AA20" s="61">
        <f t="shared" si="17"/>
        <v>0</v>
      </c>
      <c r="AB20" s="40"/>
      <c r="AC20" s="40"/>
      <c r="AD20" s="40"/>
      <c r="AE20" s="40"/>
      <c r="AF20" s="61">
        <f t="shared" si="18"/>
        <v>0</v>
      </c>
      <c r="AG20" s="40"/>
      <c r="AH20" s="40"/>
      <c r="AI20" s="40"/>
      <c r="AJ20" s="61">
        <f t="shared" si="12"/>
        <v>0</v>
      </c>
      <c r="AK20" s="28">
        <f t="shared" si="19"/>
        <v>0</v>
      </c>
      <c r="AL20" s="59"/>
    </row>
    <row r="21" spans="1:37" s="34" customFormat="1" ht="12.75">
      <c r="A21" s="23"/>
      <c r="B21" s="22" t="s">
        <v>78</v>
      </c>
      <c r="C21" s="22"/>
      <c r="D21" s="43"/>
      <c r="E21" s="23"/>
      <c r="F21" s="30"/>
      <c r="H21" s="35"/>
      <c r="I21" s="36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33">
        <f t="shared" si="16"/>
        <v>0</v>
      </c>
      <c r="W21" s="39"/>
      <c r="X21" s="28"/>
      <c r="Y21" s="41"/>
      <c r="Z21" s="41"/>
      <c r="AA21" s="61">
        <f t="shared" si="17"/>
        <v>0</v>
      </c>
      <c r="AB21" s="41"/>
      <c r="AC21" s="41"/>
      <c r="AD21" s="41"/>
      <c r="AE21" s="28">
        <f>MAX(X21:Z21)+MAX(AB21:AD21)</f>
        <v>0</v>
      </c>
      <c r="AF21" s="61">
        <f t="shared" si="18"/>
        <v>0</v>
      </c>
      <c r="AG21" s="41"/>
      <c r="AH21" s="41"/>
      <c r="AI21" s="41"/>
      <c r="AJ21" s="61">
        <f t="shared" si="12"/>
        <v>0</v>
      </c>
      <c r="AK21" s="28">
        <f t="shared" si="19"/>
        <v>0</v>
      </c>
    </row>
    <row r="22" spans="1:37" s="34" customFormat="1" ht="12.75">
      <c r="A22" s="23">
        <v>1</v>
      </c>
      <c r="B22" s="42" t="s">
        <v>77</v>
      </c>
      <c r="C22" s="22" t="s">
        <v>33</v>
      </c>
      <c r="D22" s="43" t="s">
        <v>82</v>
      </c>
      <c r="E22" s="23">
        <v>82.5</v>
      </c>
      <c r="F22" s="30">
        <v>75.8</v>
      </c>
      <c r="G22" s="34">
        <v>35</v>
      </c>
      <c r="H22" s="35">
        <f>500/(594.31747775582+(-27.23842536447*F22)+(0.82112226871*POWER(F22,2))+(-0.00930733913*POWER(F22,3))+(0.00004731582*POWER(F22,4))+(-0.00000009054*POWER(F22,5)))</f>
        <v>0.9444011014522116</v>
      </c>
      <c r="I22" s="36">
        <f>IF(OR(C22="open men",C22="open women",C22="submaster Men",C22="submaster Women"),1,LOOKUP(G22,TABLES!A:A,TABLES!B:B))</f>
        <v>1</v>
      </c>
      <c r="J22" s="60"/>
      <c r="K22" s="60"/>
      <c r="L22" s="60">
        <v>160</v>
      </c>
      <c r="M22" s="60"/>
      <c r="N22" s="60"/>
      <c r="O22" s="60">
        <v>110</v>
      </c>
      <c r="P22" s="60"/>
      <c r="Q22" s="60"/>
      <c r="R22" s="60"/>
      <c r="S22" s="60"/>
      <c r="T22" s="60">
        <v>170</v>
      </c>
      <c r="U22" s="60"/>
      <c r="V22" s="33">
        <f>IF(OR(L22&lt;0,O22&lt;0,T22&lt;0),"DQ",(MAX(J22:L22)+MAX(M22:O22)+MAX(R22:T22)))</f>
        <v>440</v>
      </c>
      <c r="W22" s="46">
        <f>V22*H22*I22</f>
        <v>415.5364846389731</v>
      </c>
      <c r="X22" s="40">
        <f aca="true" t="shared" si="20" ref="X22:Z23">SUM(J22*2.2046)</f>
        <v>0</v>
      </c>
      <c r="Y22" s="40">
        <f t="shared" si="20"/>
        <v>0</v>
      </c>
      <c r="Z22" s="40">
        <f t="shared" si="20"/>
        <v>352.736</v>
      </c>
      <c r="AA22" s="61">
        <f>Z22</f>
        <v>352.736</v>
      </c>
      <c r="AB22" s="40">
        <f aca="true" t="shared" si="21" ref="AB22:AD23">SUM(M22*2.2046)</f>
        <v>0</v>
      </c>
      <c r="AC22" s="40">
        <f t="shared" si="21"/>
        <v>0</v>
      </c>
      <c r="AD22" s="40">
        <f t="shared" si="21"/>
        <v>242.506</v>
      </c>
      <c r="AE22" s="40">
        <f>MAX(X22:Z22)+MAX(AB22:AD22)</f>
        <v>595.242</v>
      </c>
      <c r="AF22" s="61">
        <f>AD22</f>
        <v>242.506</v>
      </c>
      <c r="AG22" s="40">
        <f aca="true" t="shared" si="22" ref="AG22:AI23">SUM(R22*2.2046)</f>
        <v>0</v>
      </c>
      <c r="AH22" s="40">
        <f t="shared" si="22"/>
        <v>0</v>
      </c>
      <c r="AI22" s="40">
        <f t="shared" si="22"/>
        <v>374.78200000000004</v>
      </c>
      <c r="AJ22" s="61">
        <f>AI22</f>
        <v>374.78200000000004</v>
      </c>
      <c r="AK22" s="28">
        <f>IF(OR(Z22&lt;0,AD22&lt;0,AI22&lt;0),"DQ",MAX(X22:Z22)+MAX(AB22:AD22)+MAX(AG22:AI22))</f>
        <v>970.024</v>
      </c>
    </row>
    <row r="23" spans="1:37" s="34" customFormat="1" ht="12.75">
      <c r="A23" s="63" t="s">
        <v>201</v>
      </c>
      <c r="B23" s="42" t="s">
        <v>79</v>
      </c>
      <c r="C23" s="22" t="s">
        <v>33</v>
      </c>
      <c r="D23" s="43" t="s">
        <v>80</v>
      </c>
      <c r="E23" s="23">
        <v>82.5</v>
      </c>
      <c r="F23" s="30">
        <v>77.2</v>
      </c>
      <c r="G23" s="34">
        <v>25</v>
      </c>
      <c r="H23" s="35">
        <f>500/(594.31747775582+(-27.23842536447*F23)+(0.82112226871*POWER(F23,2))+(-0.00930733913*POWER(F23,3))+(0.00004731582*POWER(F23,4))+(-0.00000009054*POWER(F23,5)))</f>
        <v>0.9339915561226095</v>
      </c>
      <c r="I23" s="36">
        <f>IF(OR(C23="open men",C23="open women",C23="submaster Men",C23="submaster Women"),1,LOOKUP(G23,TABLES!A:A,TABLES!B:B))</f>
        <v>1</v>
      </c>
      <c r="J23" s="60"/>
      <c r="K23" s="60"/>
      <c r="L23" s="60">
        <v>-252.5</v>
      </c>
      <c r="M23" s="60"/>
      <c r="N23" s="60"/>
      <c r="O23" s="60">
        <v>147.5</v>
      </c>
      <c r="P23" s="60"/>
      <c r="Q23" s="60"/>
      <c r="R23" s="60"/>
      <c r="S23" s="60"/>
      <c r="T23" s="60">
        <v>212.5</v>
      </c>
      <c r="U23" s="60"/>
      <c r="V23" s="33" t="str">
        <f t="shared" si="16"/>
        <v>DQ</v>
      </c>
      <c r="W23" s="46"/>
      <c r="X23" s="40">
        <f t="shared" si="20"/>
        <v>0</v>
      </c>
      <c r="Y23" s="40">
        <f t="shared" si="20"/>
        <v>0</v>
      </c>
      <c r="Z23" s="40">
        <f t="shared" si="20"/>
        <v>-556.6615</v>
      </c>
      <c r="AA23" s="61">
        <f t="shared" si="17"/>
        <v>-556.6615</v>
      </c>
      <c r="AB23" s="40">
        <f t="shared" si="21"/>
        <v>0</v>
      </c>
      <c r="AC23" s="40">
        <f t="shared" si="21"/>
        <v>0</v>
      </c>
      <c r="AD23" s="40">
        <f t="shared" si="21"/>
        <v>325.17850000000004</v>
      </c>
      <c r="AE23" s="40">
        <f>MAX(X23:Z23)+MAX(AB23:AD23)</f>
        <v>325.17850000000004</v>
      </c>
      <c r="AF23" s="61">
        <f t="shared" si="18"/>
        <v>325.17850000000004</v>
      </c>
      <c r="AG23" s="40">
        <f t="shared" si="22"/>
        <v>0</v>
      </c>
      <c r="AH23" s="40">
        <f t="shared" si="22"/>
        <v>0</v>
      </c>
      <c r="AI23" s="40">
        <f t="shared" si="22"/>
        <v>468.4775</v>
      </c>
      <c r="AJ23" s="61">
        <f t="shared" si="12"/>
        <v>468.4775</v>
      </c>
      <c r="AK23" s="28" t="str">
        <f t="shared" si="19"/>
        <v>DQ</v>
      </c>
    </row>
    <row r="24" spans="1:38" s="42" customFormat="1" ht="14.25" customHeight="1">
      <c r="A24" s="23"/>
      <c r="B24" s="19"/>
      <c r="C24" s="18"/>
      <c r="D24" s="64"/>
      <c r="E24" s="19"/>
      <c r="F24" s="30"/>
      <c r="G24" s="34"/>
      <c r="H24" s="35"/>
      <c r="I24" s="3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33">
        <f t="shared" si="16"/>
        <v>0</v>
      </c>
      <c r="W24" s="39"/>
      <c r="X24" s="40"/>
      <c r="Y24" s="40"/>
      <c r="Z24" s="40"/>
      <c r="AA24" s="61">
        <f t="shared" si="17"/>
        <v>0</v>
      </c>
      <c r="AB24" s="40"/>
      <c r="AC24" s="40"/>
      <c r="AD24" s="40"/>
      <c r="AE24" s="40"/>
      <c r="AF24" s="61">
        <f t="shared" si="18"/>
        <v>0</v>
      </c>
      <c r="AG24" s="40"/>
      <c r="AH24" s="40"/>
      <c r="AI24" s="40"/>
      <c r="AJ24" s="61">
        <f t="shared" si="12"/>
        <v>0</v>
      </c>
      <c r="AK24" s="28">
        <f t="shared" si="19"/>
        <v>0</v>
      </c>
      <c r="AL24" s="59"/>
    </row>
    <row r="25" spans="1:37" s="34" customFormat="1" ht="12.75">
      <c r="A25" s="23"/>
      <c r="B25" s="22" t="s">
        <v>85</v>
      </c>
      <c r="C25" s="22"/>
      <c r="D25" s="43"/>
      <c r="E25" s="23"/>
      <c r="F25" s="30"/>
      <c r="H25" s="35"/>
      <c r="I25" s="36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33">
        <f t="shared" si="16"/>
        <v>0</v>
      </c>
      <c r="W25" s="39"/>
      <c r="X25" s="28"/>
      <c r="Y25" s="41"/>
      <c r="Z25" s="41"/>
      <c r="AA25" s="61">
        <f t="shared" si="17"/>
        <v>0</v>
      </c>
      <c r="AB25" s="41"/>
      <c r="AC25" s="41"/>
      <c r="AD25" s="41"/>
      <c r="AE25" s="28">
        <f>MAX(X25:Z25)+MAX(AB25:AD25)</f>
        <v>0</v>
      </c>
      <c r="AF25" s="61">
        <f t="shared" si="18"/>
        <v>0</v>
      </c>
      <c r="AG25" s="41"/>
      <c r="AH25" s="41"/>
      <c r="AI25" s="41"/>
      <c r="AJ25" s="61">
        <f t="shared" si="12"/>
        <v>0</v>
      </c>
      <c r="AK25" s="28">
        <f t="shared" si="19"/>
        <v>0</v>
      </c>
    </row>
    <row r="26" spans="1:37" s="34" customFormat="1" ht="12.75">
      <c r="A26" s="23">
        <v>1</v>
      </c>
      <c r="B26" s="42" t="s">
        <v>86</v>
      </c>
      <c r="C26" s="22" t="s">
        <v>33</v>
      </c>
      <c r="D26" s="43" t="s">
        <v>81</v>
      </c>
      <c r="E26" s="23">
        <v>90</v>
      </c>
      <c r="F26" s="30">
        <v>85.9</v>
      </c>
      <c r="G26" s="34">
        <v>36</v>
      </c>
      <c r="H26" s="35">
        <f>500/(594.31747775582+(-27.23842536447*F26)+(0.82112226871*POWER(F26,2))+(-0.00930733913*POWER(F26,3))+(0.00004731582*POWER(F26,4))+(-0.00000009054*POWER(F26,5)))</f>
        <v>0.8821098299009063</v>
      </c>
      <c r="I26" s="36">
        <f>IF(OR(C26="open men",C26="open women",C26="submaster Men",C26="submaster Women"),1,LOOKUP(G26,TABLES!A:A,TABLES!B:B))</f>
        <v>1</v>
      </c>
      <c r="J26" s="60"/>
      <c r="K26" s="60"/>
      <c r="L26" s="60">
        <v>197.5</v>
      </c>
      <c r="M26" s="60"/>
      <c r="N26" s="60"/>
      <c r="O26" s="60">
        <v>147.5</v>
      </c>
      <c r="P26" s="60"/>
      <c r="Q26" s="60"/>
      <c r="R26" s="60"/>
      <c r="S26" s="60"/>
      <c r="T26" s="60">
        <v>202.5</v>
      </c>
      <c r="U26" s="60"/>
      <c r="V26" s="33">
        <f t="shared" si="16"/>
        <v>547.5</v>
      </c>
      <c r="W26" s="46">
        <f>V26*H26*I26</f>
        <v>482.9551318707462</v>
      </c>
      <c r="X26" s="40">
        <f>SUM(J26*2.2046)</f>
        <v>0</v>
      </c>
      <c r="Y26" s="40">
        <f>SUM(K26*2.2046)</f>
        <v>0</v>
      </c>
      <c r="Z26" s="40">
        <f>SUM(L26*2.2046)</f>
        <v>435.4085</v>
      </c>
      <c r="AA26" s="61">
        <f t="shared" si="17"/>
        <v>435.4085</v>
      </c>
      <c r="AB26" s="40">
        <f>SUM(M26*2.2046)</f>
        <v>0</v>
      </c>
      <c r="AC26" s="40">
        <f>SUM(N26*2.2046)</f>
        <v>0</v>
      </c>
      <c r="AD26" s="40">
        <f>SUM(O26*2.2046)</f>
        <v>325.17850000000004</v>
      </c>
      <c r="AE26" s="40">
        <f>MAX(X26:Z26)+MAX(AB26:AD26)</f>
        <v>760.587</v>
      </c>
      <c r="AF26" s="61">
        <f t="shared" si="18"/>
        <v>325.17850000000004</v>
      </c>
      <c r="AG26" s="40">
        <f>SUM(R26*2.2046)</f>
        <v>0</v>
      </c>
      <c r="AH26" s="40">
        <f>SUM(S26*2.2046)</f>
        <v>0</v>
      </c>
      <c r="AI26" s="40">
        <f>SUM(T26*2.2046)</f>
        <v>446.4315</v>
      </c>
      <c r="AJ26" s="61">
        <f t="shared" si="12"/>
        <v>446.4315</v>
      </c>
      <c r="AK26" s="28">
        <f t="shared" si="19"/>
        <v>1207.0185000000001</v>
      </c>
    </row>
    <row r="27" spans="1:37" s="22" customFormat="1" ht="15.75">
      <c r="A27" s="23"/>
      <c r="B27" s="57"/>
      <c r="C27" s="56"/>
      <c r="D27" s="65"/>
      <c r="E27" s="56"/>
      <c r="F27" s="37"/>
      <c r="G27" s="44"/>
      <c r="H27" s="45"/>
      <c r="I27" s="36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33"/>
      <c r="W27" s="46"/>
      <c r="X27" s="40"/>
      <c r="Y27" s="40"/>
      <c r="Z27" s="40"/>
      <c r="AA27" s="61"/>
      <c r="AB27" s="40"/>
      <c r="AC27" s="40"/>
      <c r="AD27" s="40"/>
      <c r="AE27" s="40"/>
      <c r="AF27" s="61"/>
      <c r="AG27" s="40"/>
      <c r="AH27" s="40"/>
      <c r="AI27" s="40"/>
      <c r="AJ27" s="61"/>
      <c r="AK27" s="28"/>
    </row>
    <row r="28" spans="1:37" s="22" customFormat="1" ht="16.5" customHeight="1">
      <c r="A28" s="47"/>
      <c r="B28" s="57" t="s">
        <v>56</v>
      </c>
      <c r="C28" s="56"/>
      <c r="D28" s="65"/>
      <c r="E28" s="56"/>
      <c r="F28" s="56"/>
      <c r="G28" s="56"/>
      <c r="H28" s="56"/>
      <c r="I28" s="56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33">
        <f aca="true" t="shared" si="23" ref="V28:V39">IF(OR(L28&lt;0,O28&lt;0,T28&lt;0),"DQ",(MAX(J28:L28)+MAX(M28:O28)+MAX(R28:T28)))</f>
        <v>0</v>
      </c>
      <c r="W28" s="56"/>
      <c r="X28" s="56"/>
      <c r="Y28" s="56"/>
      <c r="Z28" s="56"/>
      <c r="AA28" s="61">
        <f aca="true" t="shared" si="24" ref="AA28:AA39">Z28</f>
        <v>0</v>
      </c>
      <c r="AB28" s="40">
        <f aca="true" t="shared" si="25" ref="AB28:AD32">SUM(M28*2.2046)</f>
        <v>0</v>
      </c>
      <c r="AC28" s="40">
        <f t="shared" si="25"/>
        <v>0</v>
      </c>
      <c r="AD28" s="40">
        <f t="shared" si="25"/>
        <v>0</v>
      </c>
      <c r="AE28" s="40"/>
      <c r="AF28" s="61">
        <f aca="true" t="shared" si="26" ref="AF28:AF39">AD28</f>
        <v>0</v>
      </c>
      <c r="AG28" s="40">
        <f aca="true" t="shared" si="27" ref="AG28:AI32">SUM(R28*2.2046)</f>
        <v>0</v>
      </c>
      <c r="AH28" s="40">
        <f t="shared" si="27"/>
        <v>0</v>
      </c>
      <c r="AI28" s="40">
        <f t="shared" si="27"/>
        <v>0</v>
      </c>
      <c r="AJ28" s="61">
        <f aca="true" t="shared" si="28" ref="AJ28:AJ39">AI28</f>
        <v>0</v>
      </c>
      <c r="AK28" s="28">
        <f aca="true" t="shared" si="29" ref="AK28:AK39">IF(OR(Z28&lt;0,AD28&lt;0,AI28&lt;0),"DQ",MAX(X28:Z28)+MAX(AB28:AD28)+MAX(AG28:AI28))</f>
        <v>0</v>
      </c>
    </row>
    <row r="29" spans="1:37" s="22" customFormat="1" ht="12.75">
      <c r="A29" s="23"/>
      <c r="B29" s="31" t="s">
        <v>89</v>
      </c>
      <c r="D29" s="62"/>
      <c r="E29" s="23"/>
      <c r="F29" s="30"/>
      <c r="G29" s="34"/>
      <c r="H29" s="45"/>
      <c r="I29" s="36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33">
        <f t="shared" si="23"/>
        <v>0</v>
      </c>
      <c r="W29" s="39"/>
      <c r="X29" s="40">
        <f aca="true" t="shared" si="30" ref="X29:Z32">SUM(J29*2.2046)</f>
        <v>0</v>
      </c>
      <c r="Y29" s="40">
        <f t="shared" si="30"/>
        <v>0</v>
      </c>
      <c r="Z29" s="40">
        <f t="shared" si="30"/>
        <v>0</v>
      </c>
      <c r="AA29" s="61">
        <f t="shared" si="24"/>
        <v>0</v>
      </c>
      <c r="AB29" s="40">
        <f t="shared" si="25"/>
        <v>0</v>
      </c>
      <c r="AC29" s="40">
        <f t="shared" si="25"/>
        <v>0</v>
      </c>
      <c r="AD29" s="40">
        <f t="shared" si="25"/>
        <v>0</v>
      </c>
      <c r="AE29" s="40"/>
      <c r="AF29" s="61">
        <f t="shared" si="26"/>
        <v>0</v>
      </c>
      <c r="AG29" s="40">
        <f t="shared" si="27"/>
        <v>0</v>
      </c>
      <c r="AH29" s="40">
        <f t="shared" si="27"/>
        <v>0</v>
      </c>
      <c r="AI29" s="40">
        <f t="shared" si="27"/>
        <v>0</v>
      </c>
      <c r="AJ29" s="61">
        <f t="shared" si="28"/>
        <v>0</v>
      </c>
      <c r="AK29" s="28">
        <f t="shared" si="29"/>
        <v>0</v>
      </c>
    </row>
    <row r="30" spans="1:37" s="22" customFormat="1" ht="12.75">
      <c r="A30" s="23">
        <v>1</v>
      </c>
      <c r="B30" s="42" t="s">
        <v>221</v>
      </c>
      <c r="C30" s="42" t="s">
        <v>32</v>
      </c>
      <c r="D30" s="43" t="s">
        <v>92</v>
      </c>
      <c r="E30" s="43">
        <v>67.5</v>
      </c>
      <c r="F30" s="37">
        <v>67.4</v>
      </c>
      <c r="G30" s="44">
        <v>32</v>
      </c>
      <c r="H30" s="45">
        <f>500/(-216.0475144+(16.2606339*F30)+(-0.002388645*POWER(F30,2))+(-0.00113732*POWER(F30,3))+(0.00000701863*POWER(F30,4))+(-0.00000001291*POWER(F30,5)))</f>
        <v>0.771931695072305</v>
      </c>
      <c r="I30" s="36">
        <f>IF(OR(C30="open men",C30="open women",C30="submaster Men",C30="submaster Women"),1,LOOKUP(G30,TABLES!A:A,TABLES!B:B))</f>
        <v>1</v>
      </c>
      <c r="J30" s="60"/>
      <c r="K30" s="60"/>
      <c r="L30" s="60">
        <v>250</v>
      </c>
      <c r="M30" s="60"/>
      <c r="N30" s="60"/>
      <c r="O30" s="60">
        <v>187.5</v>
      </c>
      <c r="P30" s="60"/>
      <c r="Q30" s="60"/>
      <c r="R30" s="60"/>
      <c r="S30" s="60"/>
      <c r="T30" s="60">
        <v>260</v>
      </c>
      <c r="U30" s="60"/>
      <c r="V30" s="33">
        <f t="shared" si="23"/>
        <v>697.5</v>
      </c>
      <c r="W30" s="46">
        <f>V30*H30*I30</f>
        <v>538.4223573129327</v>
      </c>
      <c r="X30" s="40">
        <f t="shared" si="30"/>
        <v>0</v>
      </c>
      <c r="Y30" s="40">
        <f t="shared" si="30"/>
        <v>0</v>
      </c>
      <c r="Z30" s="40">
        <f t="shared" si="30"/>
        <v>551.15</v>
      </c>
      <c r="AA30" s="61">
        <f t="shared" si="24"/>
        <v>551.15</v>
      </c>
      <c r="AB30" s="40">
        <f t="shared" si="25"/>
        <v>0</v>
      </c>
      <c r="AC30" s="40">
        <f t="shared" si="25"/>
        <v>0</v>
      </c>
      <c r="AD30" s="40">
        <f t="shared" si="25"/>
        <v>413.3625</v>
      </c>
      <c r="AE30" s="40">
        <f>MAX(X30:Z30)+MAX(AB30:AD30)</f>
        <v>964.5125</v>
      </c>
      <c r="AF30" s="61">
        <f t="shared" si="26"/>
        <v>413.3625</v>
      </c>
      <c r="AG30" s="40">
        <f t="shared" si="27"/>
        <v>0</v>
      </c>
      <c r="AH30" s="40">
        <f t="shared" si="27"/>
        <v>0</v>
      </c>
      <c r="AI30" s="40">
        <f t="shared" si="27"/>
        <v>573.196</v>
      </c>
      <c r="AJ30" s="61">
        <f t="shared" si="28"/>
        <v>573.196</v>
      </c>
      <c r="AK30" s="28">
        <f t="shared" si="29"/>
        <v>1537.7085000000002</v>
      </c>
    </row>
    <row r="31" spans="1:37" s="22" customFormat="1" ht="12.75">
      <c r="A31" s="23">
        <v>2</v>
      </c>
      <c r="B31" s="42" t="s">
        <v>90</v>
      </c>
      <c r="C31" s="42" t="s">
        <v>32</v>
      </c>
      <c r="D31" s="43" t="s">
        <v>87</v>
      </c>
      <c r="E31" s="43">
        <v>67.5</v>
      </c>
      <c r="F31" s="37">
        <v>66.7</v>
      </c>
      <c r="G31" s="44">
        <v>19</v>
      </c>
      <c r="H31" s="45">
        <f>500/(-216.0475144+(16.2606339*F31)+(-0.002388645*POWER(F31,2))+(-0.00113732*POWER(F31,3))+(0.00000701863*POWER(F31,4))+(-0.00000001291*POWER(F31,5)))</f>
        <v>0.7784594171331244</v>
      </c>
      <c r="I31" s="36">
        <f>IF(OR(C31="open men",C31="open women",C31="submaster Men",C31="submaster Women"),1,LOOKUP(G31,TABLES!A:A,TABLES!B:B))</f>
        <v>1</v>
      </c>
      <c r="J31" s="60"/>
      <c r="K31" s="60"/>
      <c r="L31" s="60">
        <v>277.5</v>
      </c>
      <c r="M31" s="60"/>
      <c r="N31" s="60"/>
      <c r="O31" s="60">
        <v>137.5</v>
      </c>
      <c r="P31" s="60"/>
      <c r="Q31" s="60"/>
      <c r="R31" s="60"/>
      <c r="S31" s="60"/>
      <c r="T31" s="60">
        <v>245</v>
      </c>
      <c r="U31" s="60"/>
      <c r="V31" s="33">
        <f t="shared" si="23"/>
        <v>660</v>
      </c>
      <c r="W31" s="46">
        <f>V31*H31*I31</f>
        <v>513.7832153078621</v>
      </c>
      <c r="X31" s="40">
        <f t="shared" si="30"/>
        <v>0</v>
      </c>
      <c r="Y31" s="40">
        <f t="shared" si="30"/>
        <v>0</v>
      </c>
      <c r="Z31" s="40">
        <f t="shared" si="30"/>
        <v>611.7765</v>
      </c>
      <c r="AA31" s="61">
        <f t="shared" si="24"/>
        <v>611.7765</v>
      </c>
      <c r="AB31" s="40">
        <f t="shared" si="25"/>
        <v>0</v>
      </c>
      <c r="AC31" s="40">
        <f t="shared" si="25"/>
        <v>0</v>
      </c>
      <c r="AD31" s="40">
        <f t="shared" si="25"/>
        <v>303.1325</v>
      </c>
      <c r="AE31" s="40">
        <f>MAX(X31:Z31)+MAX(AB31:AD31)</f>
        <v>914.9090000000001</v>
      </c>
      <c r="AF31" s="61">
        <f t="shared" si="26"/>
        <v>303.1325</v>
      </c>
      <c r="AG31" s="40">
        <f t="shared" si="27"/>
        <v>0</v>
      </c>
      <c r="AH31" s="40">
        <f t="shared" si="27"/>
        <v>0</v>
      </c>
      <c r="AI31" s="40">
        <f t="shared" si="27"/>
        <v>540.1270000000001</v>
      </c>
      <c r="AJ31" s="61">
        <f t="shared" si="28"/>
        <v>540.1270000000001</v>
      </c>
      <c r="AK31" s="28">
        <f t="shared" si="29"/>
        <v>1455.036</v>
      </c>
    </row>
    <row r="32" spans="1:37" s="22" customFormat="1" ht="12.75">
      <c r="A32" s="23">
        <v>3</v>
      </c>
      <c r="B32" s="42" t="s">
        <v>91</v>
      </c>
      <c r="C32" s="42" t="s">
        <v>32</v>
      </c>
      <c r="D32" s="43" t="s">
        <v>93</v>
      </c>
      <c r="E32" s="43">
        <v>67.5</v>
      </c>
      <c r="F32" s="37">
        <v>62.15</v>
      </c>
      <c r="G32" s="44">
        <v>29</v>
      </c>
      <c r="H32" s="45">
        <f>500/(-216.0475144+(16.2606339*F32)+(-0.002388645*POWER(F32,2))+(-0.00113732*POWER(F32,3))+(0.00000701863*POWER(F32,4))+(-0.00000001291*POWER(F32,5)))</f>
        <v>0.8263875021026715</v>
      </c>
      <c r="I32" s="36">
        <f>IF(OR(C32="open men",C32="open women",C32="submaster Men",C32="submaster Women"),1,LOOKUP(G32,TABLES!A:A,TABLES!B:B))</f>
        <v>1</v>
      </c>
      <c r="J32" s="60"/>
      <c r="K32" s="60"/>
      <c r="L32" s="60">
        <v>225</v>
      </c>
      <c r="M32" s="60"/>
      <c r="N32" s="60"/>
      <c r="O32" s="60">
        <v>157.5</v>
      </c>
      <c r="P32" s="60"/>
      <c r="Q32" s="60"/>
      <c r="R32" s="60"/>
      <c r="S32" s="60"/>
      <c r="T32" s="60">
        <v>212.5</v>
      </c>
      <c r="U32" s="60"/>
      <c r="V32" s="33">
        <f t="shared" si="23"/>
        <v>595</v>
      </c>
      <c r="W32" s="46">
        <f>V32*H32*I32</f>
        <v>491.7005637510896</v>
      </c>
      <c r="X32" s="40">
        <f t="shared" si="30"/>
        <v>0</v>
      </c>
      <c r="Y32" s="40">
        <f t="shared" si="30"/>
        <v>0</v>
      </c>
      <c r="Z32" s="40">
        <f t="shared" si="30"/>
        <v>496.035</v>
      </c>
      <c r="AA32" s="61">
        <f t="shared" si="24"/>
        <v>496.035</v>
      </c>
      <c r="AB32" s="40">
        <f t="shared" si="25"/>
        <v>0</v>
      </c>
      <c r="AC32" s="40">
        <f t="shared" si="25"/>
        <v>0</v>
      </c>
      <c r="AD32" s="40">
        <f t="shared" si="25"/>
        <v>347.22450000000003</v>
      </c>
      <c r="AE32" s="40">
        <f>MAX(X32:Z32)+MAX(AB32:AD32)</f>
        <v>843.2595000000001</v>
      </c>
      <c r="AF32" s="61">
        <f t="shared" si="26"/>
        <v>347.22450000000003</v>
      </c>
      <c r="AG32" s="40">
        <f t="shared" si="27"/>
        <v>0</v>
      </c>
      <c r="AH32" s="40">
        <f t="shared" si="27"/>
        <v>0</v>
      </c>
      <c r="AI32" s="40">
        <f t="shared" si="27"/>
        <v>468.4775</v>
      </c>
      <c r="AJ32" s="61">
        <f t="shared" si="28"/>
        <v>468.4775</v>
      </c>
      <c r="AK32" s="28">
        <f t="shared" si="29"/>
        <v>1311.737</v>
      </c>
    </row>
    <row r="33" spans="1:37" s="22" customFormat="1" ht="12.75">
      <c r="A33" s="23"/>
      <c r="D33" s="43"/>
      <c r="E33" s="23"/>
      <c r="F33" s="30"/>
      <c r="G33" s="34"/>
      <c r="H33" s="45"/>
      <c r="I33" s="36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33">
        <f t="shared" si="23"/>
        <v>0</v>
      </c>
      <c r="W33" s="39"/>
      <c r="X33" s="40"/>
      <c r="Y33" s="40"/>
      <c r="Z33" s="40"/>
      <c r="AA33" s="61">
        <f t="shared" si="24"/>
        <v>0</v>
      </c>
      <c r="AB33" s="40"/>
      <c r="AC33" s="40"/>
      <c r="AD33" s="40"/>
      <c r="AE33" s="40"/>
      <c r="AF33" s="61">
        <f t="shared" si="26"/>
        <v>0</v>
      </c>
      <c r="AG33" s="40"/>
      <c r="AH33" s="40"/>
      <c r="AI33" s="40"/>
      <c r="AJ33" s="61">
        <f t="shared" si="28"/>
        <v>0</v>
      </c>
      <c r="AK33" s="28">
        <f t="shared" si="29"/>
        <v>0</v>
      </c>
    </row>
    <row r="34" spans="1:37" s="22" customFormat="1" ht="12.75">
      <c r="A34" s="23"/>
      <c r="B34" s="31" t="s">
        <v>95</v>
      </c>
      <c r="D34" s="62"/>
      <c r="E34" s="23"/>
      <c r="F34" s="30"/>
      <c r="G34" s="34"/>
      <c r="H34" s="45"/>
      <c r="I34" s="36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33">
        <f t="shared" si="23"/>
        <v>0</v>
      </c>
      <c r="W34" s="39"/>
      <c r="X34" s="40">
        <f aca="true" t="shared" si="31" ref="X34:Z35">SUM(J34*2.2046)</f>
        <v>0</v>
      </c>
      <c r="Y34" s="40">
        <f t="shared" si="31"/>
        <v>0</v>
      </c>
      <c r="Z34" s="40">
        <f t="shared" si="31"/>
        <v>0</v>
      </c>
      <c r="AA34" s="61">
        <f t="shared" si="24"/>
        <v>0</v>
      </c>
      <c r="AB34" s="40">
        <f aca="true" t="shared" si="32" ref="AB34:AD35">SUM(M34*2.2046)</f>
        <v>0</v>
      </c>
      <c r="AC34" s="40">
        <f t="shared" si="32"/>
        <v>0</v>
      </c>
      <c r="AD34" s="40">
        <f t="shared" si="32"/>
        <v>0</v>
      </c>
      <c r="AE34" s="40"/>
      <c r="AF34" s="61">
        <f t="shared" si="26"/>
        <v>0</v>
      </c>
      <c r="AG34" s="40">
        <f aca="true" t="shared" si="33" ref="AG34:AI35">SUM(R34*2.2046)</f>
        <v>0</v>
      </c>
      <c r="AH34" s="40">
        <f t="shared" si="33"/>
        <v>0</v>
      </c>
      <c r="AI34" s="40">
        <f t="shared" si="33"/>
        <v>0</v>
      </c>
      <c r="AJ34" s="61">
        <f t="shared" si="28"/>
        <v>0</v>
      </c>
      <c r="AK34" s="28">
        <f t="shared" si="29"/>
        <v>0</v>
      </c>
    </row>
    <row r="35" spans="1:37" s="22" customFormat="1" ht="12.75">
      <c r="A35" s="23">
        <v>1</v>
      </c>
      <c r="B35" s="42" t="s">
        <v>94</v>
      </c>
      <c r="C35" s="42" t="s">
        <v>32</v>
      </c>
      <c r="D35" s="43" t="s">
        <v>81</v>
      </c>
      <c r="E35" s="43">
        <v>82.5</v>
      </c>
      <c r="F35" s="37">
        <v>82.3</v>
      </c>
      <c r="G35" s="44">
        <v>32</v>
      </c>
      <c r="H35" s="45">
        <f>500/(-216.0475144+(16.2606339*F35)+(-0.002388645*POWER(F35,2))+(-0.00113732*POWER(F35,3))+(0.00000701863*POWER(F35,4))+(-0.00000001291*POWER(F35,5)))</f>
        <v>0.6708830130279576</v>
      </c>
      <c r="I35" s="36">
        <f>IF(OR(C35="open men",C35="open women",C35="submaster Men",C35="submaster Women"),1,LOOKUP(G35,TABLES!A:A,TABLES!B:B))</f>
        <v>1</v>
      </c>
      <c r="J35" s="60"/>
      <c r="K35" s="60"/>
      <c r="L35" s="60">
        <v>305</v>
      </c>
      <c r="M35" s="60"/>
      <c r="N35" s="60"/>
      <c r="O35" s="60">
        <v>220</v>
      </c>
      <c r="P35" s="60"/>
      <c r="Q35" s="60"/>
      <c r="R35" s="60"/>
      <c r="S35" s="60"/>
      <c r="T35" s="60">
        <v>270</v>
      </c>
      <c r="U35" s="60"/>
      <c r="V35" s="33">
        <f t="shared" si="23"/>
        <v>795</v>
      </c>
      <c r="W35" s="46">
        <f>V35*H35*I35</f>
        <v>533.3519953572263</v>
      </c>
      <c r="X35" s="40">
        <f t="shared" si="31"/>
        <v>0</v>
      </c>
      <c r="Y35" s="40">
        <f t="shared" si="31"/>
        <v>0</v>
      </c>
      <c r="Z35" s="40">
        <f t="shared" si="31"/>
        <v>672.403</v>
      </c>
      <c r="AA35" s="61">
        <f t="shared" si="24"/>
        <v>672.403</v>
      </c>
      <c r="AB35" s="40">
        <f t="shared" si="32"/>
        <v>0</v>
      </c>
      <c r="AC35" s="40">
        <f t="shared" si="32"/>
        <v>0</v>
      </c>
      <c r="AD35" s="40">
        <f t="shared" si="32"/>
        <v>485.012</v>
      </c>
      <c r="AE35" s="40">
        <f>MAX(X35:Z35)+MAX(AB35:AD35)</f>
        <v>1157.415</v>
      </c>
      <c r="AF35" s="61">
        <f t="shared" si="26"/>
        <v>485.012</v>
      </c>
      <c r="AG35" s="40">
        <f t="shared" si="33"/>
        <v>0</v>
      </c>
      <c r="AH35" s="40">
        <f t="shared" si="33"/>
        <v>0</v>
      </c>
      <c r="AI35" s="40">
        <f t="shared" si="33"/>
        <v>595.2420000000001</v>
      </c>
      <c r="AJ35" s="61">
        <f t="shared" si="28"/>
        <v>595.2420000000001</v>
      </c>
      <c r="AK35" s="28">
        <f t="shared" si="29"/>
        <v>1752.6570000000002</v>
      </c>
    </row>
    <row r="36" spans="1:37" s="22" customFormat="1" ht="12.75">
      <c r="A36" s="23"/>
      <c r="D36" s="43"/>
      <c r="E36" s="23"/>
      <c r="F36" s="30"/>
      <c r="G36" s="34"/>
      <c r="H36" s="45"/>
      <c r="I36" s="36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33">
        <f t="shared" si="23"/>
        <v>0</v>
      </c>
      <c r="W36" s="39"/>
      <c r="X36" s="40"/>
      <c r="Y36" s="40"/>
      <c r="Z36" s="40"/>
      <c r="AA36" s="61">
        <f t="shared" si="24"/>
        <v>0</v>
      </c>
      <c r="AB36" s="40"/>
      <c r="AC36" s="40"/>
      <c r="AD36" s="40"/>
      <c r="AE36" s="40"/>
      <c r="AF36" s="61">
        <f t="shared" si="26"/>
        <v>0</v>
      </c>
      <c r="AG36" s="40"/>
      <c r="AH36" s="40"/>
      <c r="AI36" s="40"/>
      <c r="AJ36" s="61">
        <f t="shared" si="28"/>
        <v>0</v>
      </c>
      <c r="AK36" s="28">
        <f t="shared" si="29"/>
        <v>0</v>
      </c>
    </row>
    <row r="37" spans="1:37" s="22" customFormat="1" ht="12.75">
      <c r="A37" s="23"/>
      <c r="B37" s="31" t="s">
        <v>110</v>
      </c>
      <c r="D37" s="62"/>
      <c r="E37" s="23"/>
      <c r="F37" s="30"/>
      <c r="G37" s="34"/>
      <c r="H37" s="45"/>
      <c r="I37" s="36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33">
        <f t="shared" si="23"/>
        <v>0</v>
      </c>
      <c r="W37" s="39"/>
      <c r="X37" s="40">
        <f aca="true" t="shared" si="34" ref="X37:Z38">SUM(J37*2.2046)</f>
        <v>0</v>
      </c>
      <c r="Y37" s="40">
        <f t="shared" si="34"/>
        <v>0</v>
      </c>
      <c r="Z37" s="40">
        <f t="shared" si="34"/>
        <v>0</v>
      </c>
      <c r="AA37" s="61">
        <f t="shared" si="24"/>
        <v>0</v>
      </c>
      <c r="AB37" s="40">
        <f aca="true" t="shared" si="35" ref="AB37:AD38">SUM(M37*2.2046)</f>
        <v>0</v>
      </c>
      <c r="AC37" s="40">
        <f t="shared" si="35"/>
        <v>0</v>
      </c>
      <c r="AD37" s="40">
        <f t="shared" si="35"/>
        <v>0</v>
      </c>
      <c r="AE37" s="40"/>
      <c r="AF37" s="61">
        <f t="shared" si="26"/>
        <v>0</v>
      </c>
      <c r="AG37" s="40">
        <f aca="true" t="shared" si="36" ref="AG37:AI38">SUM(R37*2.2046)</f>
        <v>0</v>
      </c>
      <c r="AH37" s="40">
        <f t="shared" si="36"/>
        <v>0</v>
      </c>
      <c r="AI37" s="40">
        <f t="shared" si="36"/>
        <v>0</v>
      </c>
      <c r="AJ37" s="61">
        <f t="shared" si="28"/>
        <v>0</v>
      </c>
      <c r="AK37" s="28">
        <f t="shared" si="29"/>
        <v>0</v>
      </c>
    </row>
    <row r="38" spans="1:37" s="22" customFormat="1" ht="12.75">
      <c r="A38" s="23">
        <v>1</v>
      </c>
      <c r="B38" s="42" t="s">
        <v>96</v>
      </c>
      <c r="C38" s="42" t="s">
        <v>32</v>
      </c>
      <c r="D38" s="43" t="s">
        <v>97</v>
      </c>
      <c r="E38" s="43">
        <v>90</v>
      </c>
      <c r="F38" s="37">
        <v>89.2</v>
      </c>
      <c r="G38" s="44">
        <v>27</v>
      </c>
      <c r="H38" s="45">
        <f>500/(-216.0475144+(16.2606339*F38)+(-0.002388645*POWER(F38,2))+(-0.00113732*POWER(F38,3))+(0.00000701863*POWER(F38,4))+(-0.00000001291*POWER(F38,5)))</f>
        <v>0.6413256434795443</v>
      </c>
      <c r="I38" s="36">
        <f>IF(OR(C38="open men",C38="open women",C38="submaster Men",C38="submaster Women"),1,LOOKUP(G38,TABLES!A:A,TABLES!B:B))</f>
        <v>1</v>
      </c>
      <c r="J38" s="60"/>
      <c r="K38" s="60"/>
      <c r="L38" s="60">
        <v>305</v>
      </c>
      <c r="M38" s="60"/>
      <c r="N38" s="60"/>
      <c r="O38" s="60">
        <v>230</v>
      </c>
      <c r="P38" s="60"/>
      <c r="Q38" s="60"/>
      <c r="R38" s="60"/>
      <c r="S38" s="60"/>
      <c r="T38" s="60">
        <v>315</v>
      </c>
      <c r="U38" s="60"/>
      <c r="V38" s="33">
        <f t="shared" si="23"/>
        <v>850</v>
      </c>
      <c r="W38" s="46">
        <f>V38*H38*I38</f>
        <v>545.1267969576127</v>
      </c>
      <c r="X38" s="40">
        <f t="shared" si="34"/>
        <v>0</v>
      </c>
      <c r="Y38" s="40">
        <f t="shared" si="34"/>
        <v>0</v>
      </c>
      <c r="Z38" s="40">
        <f t="shared" si="34"/>
        <v>672.403</v>
      </c>
      <c r="AA38" s="61">
        <f t="shared" si="24"/>
        <v>672.403</v>
      </c>
      <c r="AB38" s="40">
        <f t="shared" si="35"/>
        <v>0</v>
      </c>
      <c r="AC38" s="40">
        <f t="shared" si="35"/>
        <v>0</v>
      </c>
      <c r="AD38" s="40">
        <f t="shared" si="35"/>
        <v>507.05800000000005</v>
      </c>
      <c r="AE38" s="40">
        <f>MAX(X38:Z38)+MAX(AB38:AD38)</f>
        <v>1179.461</v>
      </c>
      <c r="AF38" s="61">
        <f t="shared" si="26"/>
        <v>507.05800000000005</v>
      </c>
      <c r="AG38" s="40">
        <f t="shared" si="36"/>
        <v>0</v>
      </c>
      <c r="AH38" s="40">
        <f t="shared" si="36"/>
        <v>0</v>
      </c>
      <c r="AI38" s="40">
        <f t="shared" si="36"/>
        <v>694.4490000000001</v>
      </c>
      <c r="AJ38" s="61">
        <f t="shared" si="28"/>
        <v>694.4490000000001</v>
      </c>
      <c r="AK38" s="28">
        <f t="shared" si="29"/>
        <v>1873.91</v>
      </c>
    </row>
    <row r="39" spans="1:37" s="22" customFormat="1" ht="12.75">
      <c r="A39" s="23">
        <v>2</v>
      </c>
      <c r="B39" s="42" t="s">
        <v>98</v>
      </c>
      <c r="C39" s="42" t="s">
        <v>32</v>
      </c>
      <c r="D39" s="43" t="s">
        <v>99</v>
      </c>
      <c r="E39" s="43">
        <v>90</v>
      </c>
      <c r="F39" s="37">
        <v>89</v>
      </c>
      <c r="G39" s="44">
        <v>41</v>
      </c>
      <c r="H39" s="45">
        <f>500/(-216.0475144+(16.2606339*F39)+(-0.002388645*POWER(F39,2))+(-0.00113732*POWER(F39,3))+(0.00000701863*POWER(F39,4))+(-0.00000001291*POWER(F39,5)))</f>
        <v>0.6420731504122322</v>
      </c>
      <c r="I39" s="36">
        <f>IF(OR(C39="open men",C39="open women",C39="submaster Men",C39="submaster Women"),1,LOOKUP(G39,TABLES!A:A,TABLES!B:B))</f>
        <v>1</v>
      </c>
      <c r="J39" s="60"/>
      <c r="K39" s="60"/>
      <c r="L39" s="60">
        <v>305</v>
      </c>
      <c r="M39" s="60"/>
      <c r="N39" s="60"/>
      <c r="O39" s="60">
        <v>195</v>
      </c>
      <c r="P39" s="60"/>
      <c r="Q39" s="60"/>
      <c r="R39" s="60"/>
      <c r="S39" s="60"/>
      <c r="T39" s="60">
        <v>250</v>
      </c>
      <c r="U39" s="60"/>
      <c r="V39" s="33">
        <f t="shared" si="23"/>
        <v>750</v>
      </c>
      <c r="W39" s="46">
        <f>V39*H39*I39</f>
        <v>481.55486280917415</v>
      </c>
      <c r="X39" s="40">
        <f>SUM(J39*2.2046)</f>
        <v>0</v>
      </c>
      <c r="Y39" s="40">
        <f>SUM(K39*2.2046)</f>
        <v>0</v>
      </c>
      <c r="Z39" s="40">
        <f>SUM(L39*2.2046)</f>
        <v>672.403</v>
      </c>
      <c r="AA39" s="61">
        <f t="shared" si="24"/>
        <v>672.403</v>
      </c>
      <c r="AB39" s="40">
        <f>SUM(M39*2.2046)</f>
        <v>0</v>
      </c>
      <c r="AC39" s="40">
        <f>SUM(N39*2.2046)</f>
        <v>0</v>
      </c>
      <c r="AD39" s="40">
        <f>SUM(O39*2.2046)</f>
        <v>429.89700000000005</v>
      </c>
      <c r="AE39" s="40">
        <f>MAX(X39:Z39)+MAX(AB39:AD39)</f>
        <v>1102.3000000000002</v>
      </c>
      <c r="AF39" s="61">
        <f t="shared" si="26"/>
        <v>429.89700000000005</v>
      </c>
      <c r="AG39" s="40">
        <f>SUM(R39*2.2046)</f>
        <v>0</v>
      </c>
      <c r="AH39" s="40">
        <f>SUM(S39*2.2046)</f>
        <v>0</v>
      </c>
      <c r="AI39" s="40">
        <f>SUM(T39*2.2046)</f>
        <v>551.15</v>
      </c>
      <c r="AJ39" s="61">
        <f t="shared" si="28"/>
        <v>551.15</v>
      </c>
      <c r="AK39" s="28">
        <f t="shared" si="29"/>
        <v>1653.4500000000003</v>
      </c>
    </row>
    <row r="40" spans="1:37" s="22" customFormat="1" ht="12.75">
      <c r="A40" s="23"/>
      <c r="D40" s="43"/>
      <c r="E40" s="23"/>
      <c r="F40" s="30"/>
      <c r="G40" s="34"/>
      <c r="H40" s="45"/>
      <c r="I40" s="36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3">
        <f aca="true" t="shared" si="37" ref="V40:V47">IF(OR(L40&lt;0,O40&lt;0,T40&lt;0),"DQ",(MAX(J40:L40)+MAX(M40:O40)+MAX(R40:T40)))</f>
        <v>0</v>
      </c>
      <c r="W40" s="39"/>
      <c r="X40" s="40"/>
      <c r="Y40" s="40"/>
      <c r="Z40" s="40"/>
      <c r="AA40" s="61">
        <f aca="true" t="shared" si="38" ref="AA40:AA47">Z40</f>
        <v>0</v>
      </c>
      <c r="AB40" s="40"/>
      <c r="AC40" s="40"/>
      <c r="AD40" s="40"/>
      <c r="AE40" s="40"/>
      <c r="AF40" s="61">
        <f aca="true" t="shared" si="39" ref="AF40:AF47">AD40</f>
        <v>0</v>
      </c>
      <c r="AG40" s="40"/>
      <c r="AH40" s="40"/>
      <c r="AI40" s="40"/>
      <c r="AJ40" s="61">
        <f aca="true" t="shared" si="40" ref="AJ40:AJ47">AI40</f>
        <v>0</v>
      </c>
      <c r="AK40" s="28">
        <f aca="true" t="shared" si="41" ref="AK40:AK47">IF(OR(Z40&lt;0,AD40&lt;0,AI40&lt;0),"DQ",MAX(X40:Z40)+MAX(AB40:AD40)+MAX(AG40:AI40))</f>
        <v>0</v>
      </c>
    </row>
    <row r="41" spans="1:37" s="22" customFormat="1" ht="12.75">
      <c r="A41" s="23"/>
      <c r="B41" s="31" t="s">
        <v>111</v>
      </c>
      <c r="D41" s="62"/>
      <c r="E41" s="23"/>
      <c r="F41" s="30"/>
      <c r="G41" s="34"/>
      <c r="H41" s="45"/>
      <c r="I41" s="36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33">
        <f t="shared" si="37"/>
        <v>0</v>
      </c>
      <c r="W41" s="39"/>
      <c r="X41" s="40">
        <f aca="true" t="shared" si="42" ref="X41:Z43">SUM(J41*2.2046)</f>
        <v>0</v>
      </c>
      <c r="Y41" s="40">
        <f t="shared" si="42"/>
        <v>0</v>
      </c>
      <c r="Z41" s="40">
        <f t="shared" si="42"/>
        <v>0</v>
      </c>
      <c r="AA41" s="61">
        <f t="shared" si="38"/>
        <v>0</v>
      </c>
      <c r="AB41" s="40">
        <f aca="true" t="shared" si="43" ref="AB41:AD43">SUM(M41*2.2046)</f>
        <v>0</v>
      </c>
      <c r="AC41" s="40">
        <f t="shared" si="43"/>
        <v>0</v>
      </c>
      <c r="AD41" s="40">
        <f t="shared" si="43"/>
        <v>0</v>
      </c>
      <c r="AE41" s="40"/>
      <c r="AF41" s="61">
        <f t="shared" si="39"/>
        <v>0</v>
      </c>
      <c r="AG41" s="40">
        <f aca="true" t="shared" si="44" ref="AG41:AI43">SUM(R41*2.2046)</f>
        <v>0</v>
      </c>
      <c r="AH41" s="40">
        <f t="shared" si="44"/>
        <v>0</v>
      </c>
      <c r="AI41" s="40">
        <f t="shared" si="44"/>
        <v>0</v>
      </c>
      <c r="AJ41" s="61">
        <f t="shared" si="40"/>
        <v>0</v>
      </c>
      <c r="AK41" s="28">
        <f t="shared" si="41"/>
        <v>0</v>
      </c>
    </row>
    <row r="42" spans="1:37" s="42" customFormat="1" ht="12.75">
      <c r="A42" s="23">
        <v>1</v>
      </c>
      <c r="B42" s="67" t="s">
        <v>104</v>
      </c>
      <c r="C42" s="42" t="s">
        <v>32</v>
      </c>
      <c r="D42" s="43" t="s">
        <v>87</v>
      </c>
      <c r="E42" s="43">
        <v>100</v>
      </c>
      <c r="F42" s="37">
        <v>98.1</v>
      </c>
      <c r="G42" s="44">
        <v>28</v>
      </c>
      <c r="H42" s="45">
        <f>500/(-216.0475144+(16.2606339*F42)+(-0.002388645*POWER(F42,2))+(-0.00113732*POWER(F42,3))+(0.00000701863*POWER(F42,4))+(-0.00000001291*POWER(F42,5)))</f>
        <v>0.6133868170293715</v>
      </c>
      <c r="I42" s="36">
        <f>IF(OR(C42="open men",C42="open women",C42="submaster Men",C42="submaster Women"),1,LOOKUP(G42,TABLES!A:A,TABLES!B:B))</f>
        <v>1</v>
      </c>
      <c r="J42" s="60"/>
      <c r="K42" s="60"/>
      <c r="L42" s="60">
        <v>382.5</v>
      </c>
      <c r="M42" s="60"/>
      <c r="N42" s="60"/>
      <c r="O42" s="60">
        <v>305</v>
      </c>
      <c r="P42" s="60"/>
      <c r="Q42" s="60"/>
      <c r="R42" s="60"/>
      <c r="S42" s="60"/>
      <c r="T42" s="60">
        <v>340</v>
      </c>
      <c r="U42" s="60"/>
      <c r="V42" s="33">
        <f>IF(OR(L42&lt;0,O42&lt;0,T42&lt;0),"DQ",(MAX(J42:L42)+MAX(M42:O42)+MAX(R42:T42)))</f>
        <v>1027.5</v>
      </c>
      <c r="W42" s="66">
        <f>V42*H42*I42</f>
        <v>630.2549544976793</v>
      </c>
      <c r="X42" s="40">
        <f>SUM(J42*2.2046)</f>
        <v>0</v>
      </c>
      <c r="Y42" s="40">
        <f>SUM(K42*2.2046)</f>
        <v>0</v>
      </c>
      <c r="Z42" s="40">
        <f>SUM(L42*2.2046)</f>
        <v>843.2595</v>
      </c>
      <c r="AA42" s="61">
        <f>Z42</f>
        <v>843.2595</v>
      </c>
      <c r="AB42" s="40">
        <f>SUM(M42*2.2046)</f>
        <v>0</v>
      </c>
      <c r="AC42" s="40">
        <f>SUM(N42*2.2046)</f>
        <v>0</v>
      </c>
      <c r="AD42" s="40">
        <f>SUM(O42*2.2046)</f>
        <v>672.403</v>
      </c>
      <c r="AE42" s="40">
        <f>MAX(X42:Z42)+MAX(AB42:AD42)</f>
        <v>1515.6625</v>
      </c>
      <c r="AF42" s="61">
        <f>AD42</f>
        <v>672.403</v>
      </c>
      <c r="AG42" s="40">
        <f>SUM(R42*2.2046)</f>
        <v>0</v>
      </c>
      <c r="AH42" s="40">
        <f>SUM(S42*2.2046)</f>
        <v>0</v>
      </c>
      <c r="AI42" s="40">
        <f>SUM(T42*2.2046)</f>
        <v>749.5640000000001</v>
      </c>
      <c r="AJ42" s="61">
        <f>AI42</f>
        <v>749.5640000000001</v>
      </c>
      <c r="AK42" s="28">
        <f>IF(OR(Z42&lt;0,AD42&lt;0,AI42&lt;0),"DQ",MAX(X42:Z42)+MAX(AB42:AD42)+MAX(AG42:AI42))</f>
        <v>2265.2264999999998</v>
      </c>
    </row>
    <row r="43" spans="1:37" s="22" customFormat="1" ht="12.75">
      <c r="A43" s="23">
        <v>2</v>
      </c>
      <c r="B43" s="42" t="s">
        <v>101</v>
      </c>
      <c r="C43" s="42" t="s">
        <v>32</v>
      </c>
      <c r="D43" s="43" t="s">
        <v>102</v>
      </c>
      <c r="E43" s="43">
        <v>100</v>
      </c>
      <c r="F43" s="37">
        <v>99.2</v>
      </c>
      <c r="G43" s="44">
        <v>36</v>
      </c>
      <c r="H43" s="45">
        <f>500/(-216.0475144+(16.2606339*F43)+(-0.002388645*POWER(F43,2))+(-0.00113732*POWER(F43,3))+(0.00000701863*POWER(F43,4))+(-0.00000001291*POWER(F43,5)))</f>
        <v>0.6105654922025991</v>
      </c>
      <c r="I43" s="36">
        <f>IF(OR(C43="open men",C43="open women",C43="submaster Men",C43="submaster Women"),1,LOOKUP(G43,TABLES!A:A,TABLES!B:B))</f>
        <v>1</v>
      </c>
      <c r="J43" s="60"/>
      <c r="K43" s="60"/>
      <c r="L43" s="60">
        <v>367.5</v>
      </c>
      <c r="M43" s="60"/>
      <c r="N43" s="60"/>
      <c r="O43" s="60">
        <v>287.5</v>
      </c>
      <c r="P43" s="60"/>
      <c r="Q43" s="60"/>
      <c r="R43" s="60"/>
      <c r="S43" s="60"/>
      <c r="T43" s="60">
        <v>327.5</v>
      </c>
      <c r="U43" s="60"/>
      <c r="V43" s="33">
        <f>IF(OR(L43&lt;0,O43&lt;0,T43&lt;0),"DQ",(MAX(J43:L43)+MAX(M43:O43)+MAX(R43:T43)))</f>
        <v>982.5</v>
      </c>
      <c r="W43" s="46">
        <f>V43*H43*I43</f>
        <v>599.8805960890537</v>
      </c>
      <c r="X43" s="40">
        <f t="shared" si="42"/>
        <v>0</v>
      </c>
      <c r="Y43" s="40">
        <f t="shared" si="42"/>
        <v>0</v>
      </c>
      <c r="Z43" s="40">
        <f t="shared" si="42"/>
        <v>810.1905</v>
      </c>
      <c r="AA43" s="61">
        <f>Z43</f>
        <v>810.1905</v>
      </c>
      <c r="AB43" s="40">
        <f t="shared" si="43"/>
        <v>0</v>
      </c>
      <c r="AC43" s="40">
        <f t="shared" si="43"/>
        <v>0</v>
      </c>
      <c r="AD43" s="40">
        <f t="shared" si="43"/>
        <v>633.8225</v>
      </c>
      <c r="AE43" s="40">
        <f>MAX(X43:Z43)+MAX(AB43:AD43)</f>
        <v>1444.013</v>
      </c>
      <c r="AF43" s="61">
        <f>AD43</f>
        <v>633.8225</v>
      </c>
      <c r="AG43" s="40">
        <f t="shared" si="44"/>
        <v>0</v>
      </c>
      <c r="AH43" s="40">
        <f t="shared" si="44"/>
        <v>0</v>
      </c>
      <c r="AI43" s="40">
        <f t="shared" si="44"/>
        <v>722.0065000000001</v>
      </c>
      <c r="AJ43" s="61">
        <f>AI43</f>
        <v>722.0065000000001</v>
      </c>
      <c r="AK43" s="28">
        <f>IF(OR(Z43&lt;0,AD43&lt;0,AI43&lt;0),"DQ",MAX(X43:Z43)+MAX(AB43:AD43)+MAX(AG43:AI43))</f>
        <v>2166.0195</v>
      </c>
    </row>
    <row r="44" spans="1:37" s="42" customFormat="1" ht="12.75">
      <c r="A44" s="23">
        <v>3</v>
      </c>
      <c r="B44" s="42" t="s">
        <v>103</v>
      </c>
      <c r="C44" s="42" t="s">
        <v>32</v>
      </c>
      <c r="D44" s="43" t="s">
        <v>99</v>
      </c>
      <c r="E44" s="43">
        <v>100</v>
      </c>
      <c r="F44" s="37">
        <v>97.6</v>
      </c>
      <c r="G44" s="44">
        <v>42</v>
      </c>
      <c r="H44" s="45">
        <f>500/(-216.0475144+(16.2606339*F44)+(-0.002388645*POWER(F44,2))+(-0.00113732*POWER(F44,3))+(0.00000701863*POWER(F44,4))+(-0.00000001291*POWER(F44,5)))</f>
        <v>0.6147102125208048</v>
      </c>
      <c r="I44" s="36">
        <f>IF(OR(C44="open men",C44="open women",C44="submaster Men",C44="submaster Women"),1,LOOKUP(G44,TABLES!A:A,TABLES!B:B))</f>
        <v>1</v>
      </c>
      <c r="J44" s="60"/>
      <c r="K44" s="60"/>
      <c r="L44" s="60">
        <v>315</v>
      </c>
      <c r="M44" s="60"/>
      <c r="N44" s="60"/>
      <c r="O44" s="60">
        <v>200</v>
      </c>
      <c r="P44" s="60"/>
      <c r="Q44" s="60"/>
      <c r="R44" s="60"/>
      <c r="S44" s="60"/>
      <c r="T44" s="60">
        <v>335</v>
      </c>
      <c r="U44" s="60"/>
      <c r="V44" s="33">
        <f>IF(OR(L44&lt;0,O44&lt;0,T44&lt;0),"DQ",(MAX(J44:L44)+MAX(M44:O44)+MAX(R44:T44)))</f>
        <v>850</v>
      </c>
      <c r="W44" s="46">
        <f>V44*H44*I44</f>
        <v>522.5036806426841</v>
      </c>
      <c r="X44" s="40">
        <f aca="true" t="shared" si="45" ref="X44:Z45">SUM(J44*2.2046)</f>
        <v>0</v>
      </c>
      <c r="Y44" s="40">
        <f t="shared" si="45"/>
        <v>0</v>
      </c>
      <c r="Z44" s="40">
        <f t="shared" si="45"/>
        <v>694.4490000000001</v>
      </c>
      <c r="AA44" s="61">
        <f>Z44</f>
        <v>694.4490000000001</v>
      </c>
      <c r="AB44" s="40">
        <f aca="true" t="shared" si="46" ref="AB44:AD45">SUM(M44*2.2046)</f>
        <v>0</v>
      </c>
      <c r="AC44" s="40">
        <f t="shared" si="46"/>
        <v>0</v>
      </c>
      <c r="AD44" s="40">
        <f t="shared" si="46"/>
        <v>440.92</v>
      </c>
      <c r="AE44" s="40">
        <f>MAX(X44:Z44)+MAX(AB44:AD44)</f>
        <v>1135.3690000000001</v>
      </c>
      <c r="AF44" s="61">
        <f>AD44</f>
        <v>440.92</v>
      </c>
      <c r="AG44" s="40">
        <f aca="true" t="shared" si="47" ref="AG44:AI45">SUM(R44*2.2046)</f>
        <v>0</v>
      </c>
      <c r="AH44" s="40">
        <f t="shared" si="47"/>
        <v>0</v>
      </c>
      <c r="AI44" s="40">
        <f t="shared" si="47"/>
        <v>738.541</v>
      </c>
      <c r="AJ44" s="61">
        <f>AI44</f>
        <v>738.541</v>
      </c>
      <c r="AK44" s="28">
        <f>IF(OR(Z44&lt;0,AD44&lt;0,AI44&lt;0),"DQ",MAX(X44:Z44)+MAX(AB44:AD44)+MAX(AG44:AI44))</f>
        <v>1873.9100000000003</v>
      </c>
    </row>
    <row r="45" spans="1:37" s="42" customFormat="1" ht="12.75">
      <c r="A45" s="23">
        <v>4</v>
      </c>
      <c r="B45" s="42" t="s">
        <v>105</v>
      </c>
      <c r="C45" s="42" t="s">
        <v>32</v>
      </c>
      <c r="D45" s="43" t="s">
        <v>102</v>
      </c>
      <c r="E45" s="43">
        <v>100</v>
      </c>
      <c r="F45" s="37">
        <v>97.6</v>
      </c>
      <c r="G45" s="44">
        <v>51</v>
      </c>
      <c r="H45" s="45">
        <f>500/(-216.0475144+(16.2606339*F45)+(-0.002388645*POWER(F45,2))+(-0.00113732*POWER(F45,3))+(0.00000701863*POWER(F45,4))+(-0.00000001291*POWER(F45,5)))</f>
        <v>0.6147102125208048</v>
      </c>
      <c r="I45" s="36">
        <f>IF(OR(C45="open men",C45="open women",C45="submaster Men",C45="submaster Women"),1,LOOKUP(G45,TABLES!A:A,TABLES!B:B))</f>
        <v>1</v>
      </c>
      <c r="J45" s="60"/>
      <c r="K45" s="60"/>
      <c r="L45" s="60">
        <v>340</v>
      </c>
      <c r="M45" s="60"/>
      <c r="N45" s="60"/>
      <c r="O45" s="60">
        <v>242.5</v>
      </c>
      <c r="P45" s="60"/>
      <c r="Q45" s="60"/>
      <c r="R45" s="60"/>
      <c r="S45" s="60"/>
      <c r="T45" s="60">
        <v>265</v>
      </c>
      <c r="U45" s="60"/>
      <c r="V45" s="33">
        <f>IF(OR(L45&lt;0,O45&lt;0,T45&lt;0),"DQ",(MAX(J45:L45)+MAX(M45:O45)+MAX(R45:T45)))</f>
        <v>847.5</v>
      </c>
      <c r="W45" s="46">
        <f>V45*H45*I45</f>
        <v>520.9669051113821</v>
      </c>
      <c r="X45" s="40">
        <f t="shared" si="45"/>
        <v>0</v>
      </c>
      <c r="Y45" s="40">
        <f t="shared" si="45"/>
        <v>0</v>
      </c>
      <c r="Z45" s="40">
        <f t="shared" si="45"/>
        <v>749.5640000000001</v>
      </c>
      <c r="AA45" s="61">
        <f>Z45</f>
        <v>749.5640000000001</v>
      </c>
      <c r="AB45" s="40">
        <f t="shared" si="46"/>
        <v>0</v>
      </c>
      <c r="AC45" s="40">
        <f t="shared" si="46"/>
        <v>0</v>
      </c>
      <c r="AD45" s="40">
        <f t="shared" si="46"/>
        <v>534.6155</v>
      </c>
      <c r="AE45" s="40">
        <f>MAX(X45:Z45)+MAX(AB45:AD45)</f>
        <v>1284.1795000000002</v>
      </c>
      <c r="AF45" s="61">
        <f>AD45</f>
        <v>534.6155</v>
      </c>
      <c r="AG45" s="40">
        <f t="shared" si="47"/>
        <v>0</v>
      </c>
      <c r="AH45" s="40">
        <f t="shared" si="47"/>
        <v>0</v>
      </c>
      <c r="AI45" s="40">
        <f t="shared" si="47"/>
        <v>584.219</v>
      </c>
      <c r="AJ45" s="61">
        <f>AI45</f>
        <v>584.219</v>
      </c>
      <c r="AK45" s="28">
        <f>IF(OR(Z45&lt;0,AD45&lt;0,AI45&lt;0),"DQ",MAX(X45:Z45)+MAX(AB45:AD45)+MAX(AG45:AI45))</f>
        <v>1868.3985000000002</v>
      </c>
    </row>
    <row r="46" spans="1:37" s="22" customFormat="1" ht="12.75">
      <c r="A46" s="23"/>
      <c r="D46" s="43"/>
      <c r="E46" s="23"/>
      <c r="F46" s="30"/>
      <c r="G46" s="34"/>
      <c r="H46" s="45"/>
      <c r="I46" s="36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33">
        <f t="shared" si="37"/>
        <v>0</v>
      </c>
      <c r="W46" s="39"/>
      <c r="X46" s="40"/>
      <c r="Y46" s="40"/>
      <c r="Z46" s="40"/>
      <c r="AA46" s="61">
        <f t="shared" si="38"/>
        <v>0</v>
      </c>
      <c r="AB46" s="40"/>
      <c r="AC46" s="40"/>
      <c r="AD46" s="40"/>
      <c r="AE46" s="40"/>
      <c r="AF46" s="61">
        <f t="shared" si="39"/>
        <v>0</v>
      </c>
      <c r="AG46" s="40"/>
      <c r="AH46" s="40"/>
      <c r="AI46" s="40"/>
      <c r="AJ46" s="61">
        <f t="shared" si="40"/>
        <v>0</v>
      </c>
      <c r="AK46" s="28">
        <f t="shared" si="41"/>
        <v>0</v>
      </c>
    </row>
    <row r="47" spans="1:37" s="22" customFormat="1" ht="12.75">
      <c r="A47" s="23"/>
      <c r="B47" s="31" t="s">
        <v>112</v>
      </c>
      <c r="D47" s="62"/>
      <c r="E47" s="23"/>
      <c r="F47" s="30"/>
      <c r="G47" s="34"/>
      <c r="H47" s="45"/>
      <c r="I47" s="36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33">
        <f t="shared" si="37"/>
        <v>0</v>
      </c>
      <c r="W47" s="39"/>
      <c r="X47" s="40">
        <f>SUM(J47*2.2046)</f>
        <v>0</v>
      </c>
      <c r="Y47" s="40">
        <f>SUM(K47*2.2046)</f>
        <v>0</v>
      </c>
      <c r="Z47" s="40">
        <f>SUM(L47*2.2046)</f>
        <v>0</v>
      </c>
      <c r="AA47" s="61">
        <f t="shared" si="38"/>
        <v>0</v>
      </c>
      <c r="AB47" s="40">
        <f>SUM(M47*2.2046)</f>
        <v>0</v>
      </c>
      <c r="AC47" s="40">
        <f>SUM(N47*2.2046)</f>
        <v>0</v>
      </c>
      <c r="AD47" s="40">
        <f>SUM(O47*2.2046)</f>
        <v>0</v>
      </c>
      <c r="AE47" s="40"/>
      <c r="AF47" s="61">
        <f t="shared" si="39"/>
        <v>0</v>
      </c>
      <c r="AG47" s="40">
        <f>SUM(R47*2.2046)</f>
        <v>0</v>
      </c>
      <c r="AH47" s="40">
        <f>SUM(S47*2.2046)</f>
        <v>0</v>
      </c>
      <c r="AI47" s="40">
        <f>SUM(T47*2.2046)</f>
        <v>0</v>
      </c>
      <c r="AJ47" s="61">
        <f t="shared" si="40"/>
        <v>0</v>
      </c>
      <c r="AK47" s="28">
        <f t="shared" si="41"/>
        <v>0</v>
      </c>
    </row>
    <row r="48" spans="1:37" s="22" customFormat="1" ht="12.75">
      <c r="A48" s="23">
        <v>1</v>
      </c>
      <c r="B48" s="42" t="s">
        <v>108</v>
      </c>
      <c r="C48" s="42" t="s">
        <v>32</v>
      </c>
      <c r="D48" s="43" t="s">
        <v>99</v>
      </c>
      <c r="E48" s="43">
        <v>110</v>
      </c>
      <c r="F48" s="37">
        <v>108.6</v>
      </c>
      <c r="G48" s="44">
        <v>34</v>
      </c>
      <c r="H48" s="45">
        <f>500/(-216.0475144+(16.2606339*F48)+(-0.002388645*POWER(F48,2))+(-0.00113732*POWER(F48,3))+(0.00000701863*POWER(F48,4))+(-0.00000001291*POWER(F48,5)))</f>
        <v>0.5908527992336242</v>
      </c>
      <c r="I48" s="36">
        <f>IF(OR(C48="open men",C48="open women",C48="submaster Men",C48="submaster Women"),1,LOOKUP(G48,TABLES!A:A,TABLES!B:B))</f>
        <v>1</v>
      </c>
      <c r="J48" s="60"/>
      <c r="K48" s="60"/>
      <c r="L48" s="60">
        <v>380</v>
      </c>
      <c r="M48" s="60"/>
      <c r="N48" s="60"/>
      <c r="O48" s="60">
        <v>255</v>
      </c>
      <c r="P48" s="60"/>
      <c r="Q48" s="60"/>
      <c r="R48" s="60"/>
      <c r="S48" s="60"/>
      <c r="T48" s="60">
        <v>340</v>
      </c>
      <c r="U48" s="60"/>
      <c r="V48" s="33">
        <f aca="true" t="shared" si="48" ref="V48:V64">IF(OR(L48&lt;0,O48&lt;0,T48&lt;0),"DQ",(MAX(J48:L48)+MAX(M48:O48)+MAX(R48:T48)))</f>
        <v>975</v>
      </c>
      <c r="W48" s="46">
        <f>V48*H48*I48</f>
        <v>576.0814792527837</v>
      </c>
      <c r="X48" s="40">
        <f aca="true" t="shared" si="49" ref="X48:Z49">SUM(J48*2.2046)</f>
        <v>0</v>
      </c>
      <c r="Y48" s="40">
        <f t="shared" si="49"/>
        <v>0</v>
      </c>
      <c r="Z48" s="40">
        <f t="shared" si="49"/>
        <v>837.748</v>
      </c>
      <c r="AA48" s="61">
        <f aca="true" t="shared" si="50" ref="AA48:AA64">Z48</f>
        <v>837.748</v>
      </c>
      <c r="AB48" s="40">
        <f aca="true" t="shared" si="51" ref="AB48:AD49">SUM(M48*2.2046)</f>
        <v>0</v>
      </c>
      <c r="AC48" s="40">
        <f t="shared" si="51"/>
        <v>0</v>
      </c>
      <c r="AD48" s="40">
        <f t="shared" si="51"/>
        <v>562.173</v>
      </c>
      <c r="AE48" s="40">
        <f>MAX(X48:Z48)+MAX(AB48:AD48)</f>
        <v>1399.921</v>
      </c>
      <c r="AF48" s="61">
        <f aca="true" t="shared" si="52" ref="AF48:AF64">AD48</f>
        <v>562.173</v>
      </c>
      <c r="AG48" s="40">
        <f aca="true" t="shared" si="53" ref="AG48:AI49">SUM(R48*2.2046)</f>
        <v>0</v>
      </c>
      <c r="AH48" s="40">
        <f t="shared" si="53"/>
        <v>0</v>
      </c>
      <c r="AI48" s="40">
        <f t="shared" si="53"/>
        <v>749.5640000000001</v>
      </c>
      <c r="AJ48" s="61">
        <f>AI48</f>
        <v>749.5640000000001</v>
      </c>
      <c r="AK48" s="28">
        <f aca="true" t="shared" si="54" ref="AK48:AK64">IF(OR(Z48&lt;0,AD48&lt;0,AI48&lt;0),"DQ",MAX(X48:Z48)+MAX(AB48:AD48)+MAX(AG48:AI48))</f>
        <v>2149.485</v>
      </c>
    </row>
    <row r="49" spans="1:37" s="22" customFormat="1" ht="12.75">
      <c r="A49" s="23">
        <v>2</v>
      </c>
      <c r="B49" s="42" t="s">
        <v>109</v>
      </c>
      <c r="C49" s="42" t="s">
        <v>32</v>
      </c>
      <c r="D49" s="43" t="s">
        <v>81</v>
      </c>
      <c r="E49" s="43">
        <v>110</v>
      </c>
      <c r="F49" s="37">
        <v>109.1</v>
      </c>
      <c r="G49" s="44">
        <v>41</v>
      </c>
      <c r="H49" s="45">
        <f>500/(-216.0475144+(16.2606339*F49)+(-0.002388645*POWER(F49,2))+(-0.00113732*POWER(F49,3))+(0.00000701863*POWER(F49,4))+(-0.00000001291*POWER(F49,5)))</f>
        <v>0.5899951148173684</v>
      </c>
      <c r="I49" s="36">
        <f>IF(OR(C49="open men",C49="open women",C49="submaster Men",C49="submaster Women"),1,LOOKUP(G49,TABLES!A:A,TABLES!B:B))</f>
        <v>1</v>
      </c>
      <c r="J49" s="60"/>
      <c r="K49" s="60"/>
      <c r="L49" s="60">
        <v>365</v>
      </c>
      <c r="M49" s="60"/>
      <c r="N49" s="60"/>
      <c r="O49" s="60">
        <v>265</v>
      </c>
      <c r="P49" s="60"/>
      <c r="Q49" s="60"/>
      <c r="R49" s="60"/>
      <c r="S49" s="60"/>
      <c r="T49" s="60">
        <v>340</v>
      </c>
      <c r="U49" s="60"/>
      <c r="V49" s="33">
        <f t="shared" si="48"/>
        <v>970</v>
      </c>
      <c r="W49" s="46">
        <f>V49*H49*I49</f>
        <v>572.2952613728473</v>
      </c>
      <c r="X49" s="40">
        <f t="shared" si="49"/>
        <v>0</v>
      </c>
      <c r="Y49" s="40">
        <f t="shared" si="49"/>
        <v>0</v>
      </c>
      <c r="Z49" s="40">
        <f t="shared" si="49"/>
        <v>804.6790000000001</v>
      </c>
      <c r="AA49" s="61">
        <f t="shared" si="50"/>
        <v>804.6790000000001</v>
      </c>
      <c r="AB49" s="40">
        <f t="shared" si="51"/>
        <v>0</v>
      </c>
      <c r="AC49" s="40">
        <f t="shared" si="51"/>
        <v>0</v>
      </c>
      <c r="AD49" s="40">
        <f t="shared" si="51"/>
        <v>584.219</v>
      </c>
      <c r="AE49" s="40">
        <f>MAX(X49:Z49)+MAX(AB49:AD49)</f>
        <v>1388.8980000000001</v>
      </c>
      <c r="AF49" s="61">
        <f t="shared" si="52"/>
        <v>584.219</v>
      </c>
      <c r="AG49" s="40">
        <f t="shared" si="53"/>
        <v>0</v>
      </c>
      <c r="AH49" s="40">
        <f t="shared" si="53"/>
        <v>0</v>
      </c>
      <c r="AI49" s="40">
        <f t="shared" si="53"/>
        <v>749.5640000000001</v>
      </c>
      <c r="AJ49" s="61">
        <f>AI49</f>
        <v>749.5640000000001</v>
      </c>
      <c r="AK49" s="28">
        <f t="shared" si="54"/>
        <v>2138.4620000000004</v>
      </c>
    </row>
    <row r="50" spans="1:37" s="22" customFormat="1" ht="12.75">
      <c r="A50" s="63" t="s">
        <v>201</v>
      </c>
      <c r="B50" s="42" t="s">
        <v>107</v>
      </c>
      <c r="C50" s="42" t="s">
        <v>32</v>
      </c>
      <c r="D50" s="43" t="s">
        <v>199</v>
      </c>
      <c r="E50" s="43">
        <v>110</v>
      </c>
      <c r="F50" s="37">
        <v>105.1</v>
      </c>
      <c r="G50" s="44">
        <v>38</v>
      </c>
      <c r="H50" s="45">
        <f>500/(-216.0475144+(16.2606339*F50)+(-0.002388645*POWER(F50,2))+(-0.00113732*POWER(F50,3))+(0.00000701863*POWER(F50,4))+(-0.00000001291*POWER(F50,5)))</f>
        <v>0.5973542882609589</v>
      </c>
      <c r="I50" s="36">
        <f>IF(OR(C50="open men",C50="open women",C50="submaster Men",C50="submaster Women"),1,LOOKUP(G50,TABLES!A:A,TABLES!B:B))</f>
        <v>1</v>
      </c>
      <c r="J50" s="60"/>
      <c r="K50" s="60"/>
      <c r="L50" s="60">
        <v>325</v>
      </c>
      <c r="M50" s="60"/>
      <c r="N50" s="60"/>
      <c r="O50" s="60">
        <v>-280</v>
      </c>
      <c r="P50" s="60"/>
      <c r="Q50" s="60"/>
      <c r="R50" s="60"/>
      <c r="S50" s="60"/>
      <c r="T50" s="60">
        <v>250</v>
      </c>
      <c r="U50" s="60"/>
      <c r="V50" s="33" t="str">
        <f>IF(OR(L50&lt;0,O50&lt;0,T50&lt;0),"DQ",(MAX(J50:L50)+MAX(M50:O50)+MAX(R50:T50)))</f>
        <v>DQ</v>
      </c>
      <c r="W50" s="46"/>
      <c r="X50" s="40">
        <f>SUM(J50*2.2046)</f>
        <v>0</v>
      </c>
      <c r="Y50" s="40">
        <f>SUM(K50*2.2046)</f>
        <v>0</v>
      </c>
      <c r="Z50" s="40">
        <f>SUM(L50*2.2046)</f>
        <v>716.495</v>
      </c>
      <c r="AA50" s="61">
        <f>Z50</f>
        <v>716.495</v>
      </c>
      <c r="AB50" s="40">
        <f>SUM(M50*2.2046)</f>
        <v>0</v>
      </c>
      <c r="AC50" s="40">
        <f>SUM(N50*2.2046)</f>
        <v>0</v>
      </c>
      <c r="AD50" s="40">
        <f>SUM(O50*2.2046)</f>
        <v>-617.288</v>
      </c>
      <c r="AE50" s="40">
        <f>MAX(X50:Z50)+MAX(AB50:AD50)</f>
        <v>716.495</v>
      </c>
      <c r="AF50" s="61">
        <f>AD50</f>
        <v>-617.288</v>
      </c>
      <c r="AG50" s="40">
        <f>SUM(R50*2.2046)</f>
        <v>0</v>
      </c>
      <c r="AH50" s="40">
        <f>SUM(S50*2.2046)</f>
        <v>0</v>
      </c>
      <c r="AI50" s="40">
        <f>SUM(T50*2.2046)</f>
        <v>551.15</v>
      </c>
      <c r="AJ50" s="61">
        <f>AI50</f>
        <v>551.15</v>
      </c>
      <c r="AK50" s="28" t="str">
        <f>IF(OR(Z50&lt;0,AD50&lt;0,AI50&lt;0),"DQ",MAX(X50:Z50)+MAX(AB50:AD50)+MAX(AG50:AI50))</f>
        <v>DQ</v>
      </c>
    </row>
    <row r="51" spans="1:37" s="22" customFormat="1" ht="12.75">
      <c r="A51" s="23"/>
      <c r="D51" s="43"/>
      <c r="E51" s="23"/>
      <c r="F51" s="30"/>
      <c r="G51" s="34"/>
      <c r="H51" s="45"/>
      <c r="I51" s="36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33">
        <f t="shared" si="48"/>
        <v>0</v>
      </c>
      <c r="W51" s="39"/>
      <c r="X51" s="40"/>
      <c r="Y51" s="40"/>
      <c r="Z51" s="40"/>
      <c r="AA51" s="61">
        <f t="shared" si="50"/>
        <v>0</v>
      </c>
      <c r="AB51" s="40"/>
      <c r="AC51" s="40"/>
      <c r="AD51" s="40"/>
      <c r="AE51" s="40"/>
      <c r="AF51" s="61">
        <f t="shared" si="52"/>
        <v>0</v>
      </c>
      <c r="AG51" s="40"/>
      <c r="AH51" s="40"/>
      <c r="AI51" s="40"/>
      <c r="AJ51" s="61">
        <f aca="true" t="shared" si="55" ref="AJ51:AJ64">AI51</f>
        <v>0</v>
      </c>
      <c r="AK51" s="28">
        <f t="shared" si="54"/>
        <v>0</v>
      </c>
    </row>
    <row r="52" spans="1:37" s="22" customFormat="1" ht="12.75">
      <c r="A52" s="23"/>
      <c r="B52" s="31" t="s">
        <v>113</v>
      </c>
      <c r="D52" s="62"/>
      <c r="E52" s="23"/>
      <c r="F52" s="30"/>
      <c r="G52" s="34"/>
      <c r="H52" s="45"/>
      <c r="I52" s="36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33">
        <f t="shared" si="48"/>
        <v>0</v>
      </c>
      <c r="W52" s="39"/>
      <c r="X52" s="40">
        <f aca="true" t="shared" si="56" ref="X52:Z56">SUM(J52*2.2046)</f>
        <v>0</v>
      </c>
      <c r="Y52" s="40">
        <f t="shared" si="56"/>
        <v>0</v>
      </c>
      <c r="Z52" s="40">
        <f t="shared" si="56"/>
        <v>0</v>
      </c>
      <c r="AA52" s="61">
        <f t="shared" si="50"/>
        <v>0</v>
      </c>
      <c r="AB52" s="40">
        <f aca="true" t="shared" si="57" ref="AB52:AD56">SUM(M52*2.2046)</f>
        <v>0</v>
      </c>
      <c r="AC52" s="40">
        <f t="shared" si="57"/>
        <v>0</v>
      </c>
      <c r="AD52" s="40">
        <f t="shared" si="57"/>
        <v>0</v>
      </c>
      <c r="AE52" s="40"/>
      <c r="AF52" s="61">
        <f t="shared" si="52"/>
        <v>0</v>
      </c>
      <c r="AG52" s="40">
        <f aca="true" t="shared" si="58" ref="AG52:AI56">SUM(R52*2.2046)</f>
        <v>0</v>
      </c>
      <c r="AH52" s="40">
        <f t="shared" si="58"/>
        <v>0</v>
      </c>
      <c r="AI52" s="40">
        <f t="shared" si="58"/>
        <v>0</v>
      </c>
      <c r="AJ52" s="61">
        <f t="shared" si="55"/>
        <v>0</v>
      </c>
      <c r="AK52" s="28">
        <f t="shared" si="54"/>
        <v>0</v>
      </c>
    </row>
    <row r="53" spans="1:37" s="22" customFormat="1" ht="12.75">
      <c r="A53" s="23">
        <v>1</v>
      </c>
      <c r="B53" s="42" t="s">
        <v>116</v>
      </c>
      <c r="C53" s="42" t="s">
        <v>32</v>
      </c>
      <c r="D53" s="43" t="s">
        <v>83</v>
      </c>
      <c r="E53" s="43">
        <v>125</v>
      </c>
      <c r="F53" s="37">
        <v>122.5</v>
      </c>
      <c r="G53" s="44">
        <v>32</v>
      </c>
      <c r="H53" s="45">
        <f>500/(-216.0475144+(16.2606339*F53)+(-0.002388645*POWER(F53,2))+(-0.00113732*POWER(F53,3))+(0.00000701863*POWER(F53,4))+(-0.00000001291*POWER(F53,5)))</f>
        <v>0.5722664822819723</v>
      </c>
      <c r="I53" s="36">
        <f>IF(OR(C53="open men",C53="open women",C53="submaster Men",C53="submaster Women"),1,LOOKUP(G53,TABLES!A:A,TABLES!B:B))</f>
        <v>1</v>
      </c>
      <c r="J53" s="60"/>
      <c r="K53" s="60"/>
      <c r="L53" s="60">
        <v>375</v>
      </c>
      <c r="M53" s="60"/>
      <c r="N53" s="60"/>
      <c r="O53" s="60">
        <v>293</v>
      </c>
      <c r="P53" s="60"/>
      <c r="Q53" s="60"/>
      <c r="R53" s="60"/>
      <c r="S53" s="60"/>
      <c r="T53" s="60">
        <v>302.5</v>
      </c>
      <c r="U53" s="60"/>
      <c r="V53" s="33">
        <f>IF(OR(L53&lt;0,O53&lt;0,T53&lt;0),"DQ",(MAX(J53:L53)+MAX(M53:O53)+MAX(R53:T53)))</f>
        <v>970.5</v>
      </c>
      <c r="W53" s="46">
        <f>V53*H53*I53</f>
        <v>555.3846210546541</v>
      </c>
      <c r="X53" s="40">
        <f t="shared" si="56"/>
        <v>0</v>
      </c>
      <c r="Y53" s="40">
        <f t="shared" si="56"/>
        <v>0</v>
      </c>
      <c r="Z53" s="40">
        <f t="shared" si="56"/>
        <v>826.725</v>
      </c>
      <c r="AA53" s="61">
        <f>Z53</f>
        <v>826.725</v>
      </c>
      <c r="AB53" s="40">
        <f t="shared" si="57"/>
        <v>0</v>
      </c>
      <c r="AC53" s="40">
        <f t="shared" si="57"/>
        <v>0</v>
      </c>
      <c r="AD53" s="40">
        <f t="shared" si="57"/>
        <v>645.9478</v>
      </c>
      <c r="AE53" s="40">
        <f>MAX(X53:Z53)+MAX(AB53:AD53)</f>
        <v>1472.6728</v>
      </c>
      <c r="AF53" s="61">
        <f>AD53</f>
        <v>645.9478</v>
      </c>
      <c r="AG53" s="40">
        <f t="shared" si="58"/>
        <v>0</v>
      </c>
      <c r="AH53" s="40">
        <f t="shared" si="58"/>
        <v>0</v>
      </c>
      <c r="AI53" s="40">
        <f t="shared" si="58"/>
        <v>666.8915000000001</v>
      </c>
      <c r="AJ53" s="61">
        <f>AI53</f>
        <v>666.8915000000001</v>
      </c>
      <c r="AK53" s="28">
        <f>IF(OR(Z53&lt;0,AD53&lt;0,AI53&lt;0),"DQ",MAX(X53:Z53)+MAX(AB53:AD53)+MAX(AG53:AI53))</f>
        <v>2139.5643</v>
      </c>
    </row>
    <row r="54" spans="1:37" s="22" customFormat="1" ht="12.75">
      <c r="A54" s="23">
        <v>2</v>
      </c>
      <c r="B54" s="42" t="s">
        <v>106</v>
      </c>
      <c r="C54" s="42" t="s">
        <v>32</v>
      </c>
      <c r="D54" s="43" t="s">
        <v>83</v>
      </c>
      <c r="E54" s="43">
        <v>125</v>
      </c>
      <c r="F54" s="37">
        <v>116.3</v>
      </c>
      <c r="G54" s="44">
        <v>35</v>
      </c>
      <c r="H54" s="45">
        <f>500/(-216.0475144+(16.2606339*F54)+(-0.002388645*POWER(F54,2))+(-0.00113732*POWER(F54,3))+(0.00000701863*POWER(F54,4))+(-0.00000001291*POWER(F54,5)))</f>
        <v>0.579341694501337</v>
      </c>
      <c r="I54" s="36">
        <f>IF(OR(C54="open men",C54="open women",C54="submaster Men",C54="submaster Women"),1,LOOKUP(G54,TABLES!A:A,TABLES!B:B))</f>
        <v>1</v>
      </c>
      <c r="J54" s="60"/>
      <c r="K54" s="60"/>
      <c r="L54" s="60">
        <v>365</v>
      </c>
      <c r="M54" s="60"/>
      <c r="N54" s="60"/>
      <c r="O54" s="60">
        <v>255</v>
      </c>
      <c r="P54" s="60"/>
      <c r="Q54" s="60"/>
      <c r="R54" s="60"/>
      <c r="S54" s="60"/>
      <c r="T54" s="60">
        <v>320</v>
      </c>
      <c r="U54" s="60"/>
      <c r="V54" s="33">
        <f>IF(OR(L54&lt;0,O54&lt;0,T54&lt;0),"DQ",(MAX(J54:L54)+MAX(M54:O54)+MAX(R54:T54)))</f>
        <v>940</v>
      </c>
      <c r="W54" s="46">
        <f>V54*H54*I54</f>
        <v>544.5811928312568</v>
      </c>
      <c r="X54" s="40">
        <f t="shared" si="56"/>
        <v>0</v>
      </c>
      <c r="Y54" s="40">
        <f t="shared" si="56"/>
        <v>0</v>
      </c>
      <c r="Z54" s="40">
        <f t="shared" si="56"/>
        <v>804.6790000000001</v>
      </c>
      <c r="AA54" s="61">
        <f>Z54</f>
        <v>804.6790000000001</v>
      </c>
      <c r="AB54" s="40">
        <f t="shared" si="57"/>
        <v>0</v>
      </c>
      <c r="AC54" s="40">
        <f t="shared" si="57"/>
        <v>0</v>
      </c>
      <c r="AD54" s="40">
        <f t="shared" si="57"/>
        <v>562.173</v>
      </c>
      <c r="AE54" s="40">
        <f>MAX(X54:Z54)+MAX(AB54:AD54)</f>
        <v>1366.852</v>
      </c>
      <c r="AF54" s="61">
        <f>AD54</f>
        <v>562.173</v>
      </c>
      <c r="AG54" s="40">
        <f t="shared" si="58"/>
        <v>0</v>
      </c>
      <c r="AH54" s="40">
        <f t="shared" si="58"/>
        <v>0</v>
      </c>
      <c r="AI54" s="40">
        <f t="shared" si="58"/>
        <v>705.472</v>
      </c>
      <c r="AJ54" s="61">
        <f>AI54</f>
        <v>705.472</v>
      </c>
      <c r="AK54" s="28">
        <f>IF(OR(Z54&lt;0,AD54&lt;0,AI54&lt;0),"DQ",MAX(X54:Z54)+MAX(AB54:AD54)+MAX(AG54:AI54))</f>
        <v>2072.324</v>
      </c>
    </row>
    <row r="55" spans="1:37" s="22" customFormat="1" ht="12.75">
      <c r="A55" s="63" t="s">
        <v>201</v>
      </c>
      <c r="B55" s="42" t="s">
        <v>114</v>
      </c>
      <c r="C55" s="42" t="s">
        <v>32</v>
      </c>
      <c r="D55" s="43" t="s">
        <v>97</v>
      </c>
      <c r="E55" s="43">
        <v>125</v>
      </c>
      <c r="F55" s="37">
        <v>119.7</v>
      </c>
      <c r="G55" s="44">
        <v>42</v>
      </c>
      <c r="H55" s="45">
        <f>500/(-216.0475144+(16.2606339*F55)+(-0.002388645*POWER(F55,2))+(-0.00113732*POWER(F55,3))+(0.00000701863*POWER(F55,4))+(-0.00000001291*POWER(F55,5)))</f>
        <v>0.5752570284966481</v>
      </c>
      <c r="I55" s="36">
        <f>IF(OR(C55="open men",C55="open women",C55="submaster Men",C55="submaster Women"),1,LOOKUP(G55,TABLES!A:A,TABLES!B:B))</f>
        <v>1</v>
      </c>
      <c r="J55" s="60"/>
      <c r="K55" s="60"/>
      <c r="L55" s="60">
        <v>-340</v>
      </c>
      <c r="M55" s="60"/>
      <c r="N55" s="60"/>
      <c r="O55" s="60"/>
      <c r="P55" s="60"/>
      <c r="Q55" s="60"/>
      <c r="R55" s="60"/>
      <c r="S55" s="60"/>
      <c r="T55" s="60"/>
      <c r="U55" s="60"/>
      <c r="V55" s="33" t="str">
        <f t="shared" si="48"/>
        <v>DQ</v>
      </c>
      <c r="W55" s="46"/>
      <c r="X55" s="40">
        <f t="shared" si="56"/>
        <v>0</v>
      </c>
      <c r="Y55" s="40">
        <f t="shared" si="56"/>
        <v>0</v>
      </c>
      <c r="Z55" s="40">
        <f t="shared" si="56"/>
        <v>-749.5640000000001</v>
      </c>
      <c r="AA55" s="61">
        <f t="shared" si="50"/>
        <v>-749.5640000000001</v>
      </c>
      <c r="AB55" s="40">
        <f t="shared" si="57"/>
        <v>0</v>
      </c>
      <c r="AC55" s="40">
        <f t="shared" si="57"/>
        <v>0</v>
      </c>
      <c r="AD55" s="40">
        <f t="shared" si="57"/>
        <v>0</v>
      </c>
      <c r="AE55" s="40">
        <f>MAX(X55:Z55)+MAX(AB55:AD55)</f>
        <v>0</v>
      </c>
      <c r="AF55" s="61">
        <f t="shared" si="52"/>
        <v>0</v>
      </c>
      <c r="AG55" s="40">
        <f t="shared" si="58"/>
        <v>0</v>
      </c>
      <c r="AH55" s="40">
        <f t="shared" si="58"/>
        <v>0</v>
      </c>
      <c r="AI55" s="40">
        <f t="shared" si="58"/>
        <v>0</v>
      </c>
      <c r="AJ55" s="61">
        <f t="shared" si="55"/>
        <v>0</v>
      </c>
      <c r="AK55" s="28" t="str">
        <f t="shared" si="54"/>
        <v>DQ</v>
      </c>
    </row>
    <row r="56" spans="1:37" s="22" customFormat="1" ht="12.75">
      <c r="A56" s="63" t="s">
        <v>201</v>
      </c>
      <c r="B56" s="42" t="s">
        <v>115</v>
      </c>
      <c r="C56" s="42" t="s">
        <v>32</v>
      </c>
      <c r="D56" s="43" t="s">
        <v>196</v>
      </c>
      <c r="E56" s="43">
        <v>125</v>
      </c>
      <c r="F56" s="37">
        <v>124</v>
      </c>
      <c r="G56" s="44">
        <v>46</v>
      </c>
      <c r="H56" s="45">
        <f>500/(-216.0475144+(16.2606339*F56)+(-0.002388645*POWER(F56,2))+(-0.00113732*POWER(F56,3))+(0.00000701863*POWER(F56,4))+(-0.00000001291*POWER(F56,5)))</f>
        <v>0.5707873048213791</v>
      </c>
      <c r="I56" s="36">
        <f>IF(OR(C56="open men",C56="open women",C56="submaster Men",C56="submaster Women"),1,LOOKUP(G56,TABLES!A:A,TABLES!B:B))</f>
        <v>1</v>
      </c>
      <c r="J56" s="60"/>
      <c r="K56" s="60"/>
      <c r="L56" s="60">
        <v>-340</v>
      </c>
      <c r="M56" s="60"/>
      <c r="N56" s="60"/>
      <c r="O56" s="60"/>
      <c r="P56" s="60"/>
      <c r="Q56" s="60"/>
      <c r="R56" s="60"/>
      <c r="S56" s="60"/>
      <c r="T56" s="60"/>
      <c r="U56" s="60"/>
      <c r="V56" s="33" t="str">
        <f t="shared" si="48"/>
        <v>DQ</v>
      </c>
      <c r="W56" s="46"/>
      <c r="X56" s="40">
        <f t="shared" si="56"/>
        <v>0</v>
      </c>
      <c r="Y56" s="40">
        <f t="shared" si="56"/>
        <v>0</v>
      </c>
      <c r="Z56" s="40">
        <f t="shared" si="56"/>
        <v>-749.5640000000001</v>
      </c>
      <c r="AA56" s="61">
        <f t="shared" si="50"/>
        <v>-749.5640000000001</v>
      </c>
      <c r="AB56" s="40">
        <f t="shared" si="57"/>
        <v>0</v>
      </c>
      <c r="AC56" s="40">
        <f t="shared" si="57"/>
        <v>0</v>
      </c>
      <c r="AD56" s="40">
        <f t="shared" si="57"/>
        <v>0</v>
      </c>
      <c r="AE56" s="40">
        <f>MAX(X56:Z56)+MAX(AB56:AD56)</f>
        <v>0</v>
      </c>
      <c r="AF56" s="61">
        <f t="shared" si="52"/>
        <v>0</v>
      </c>
      <c r="AG56" s="40">
        <f t="shared" si="58"/>
        <v>0</v>
      </c>
      <c r="AH56" s="40">
        <f t="shared" si="58"/>
        <v>0</v>
      </c>
      <c r="AI56" s="40">
        <f t="shared" si="58"/>
        <v>0</v>
      </c>
      <c r="AJ56" s="61">
        <f t="shared" si="55"/>
        <v>0</v>
      </c>
      <c r="AK56" s="28" t="str">
        <f t="shared" si="54"/>
        <v>DQ</v>
      </c>
    </row>
    <row r="57" spans="1:37" s="22" customFormat="1" ht="12.75">
      <c r="A57" s="23"/>
      <c r="D57" s="43"/>
      <c r="E57" s="23"/>
      <c r="F57" s="30"/>
      <c r="G57" s="34"/>
      <c r="H57" s="45"/>
      <c r="I57" s="36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33">
        <f t="shared" si="48"/>
        <v>0</v>
      </c>
      <c r="W57" s="39"/>
      <c r="X57" s="40"/>
      <c r="Y57" s="40"/>
      <c r="Z57" s="40"/>
      <c r="AA57" s="61">
        <f t="shared" si="50"/>
        <v>0</v>
      </c>
      <c r="AB57" s="40"/>
      <c r="AC57" s="40"/>
      <c r="AD57" s="40"/>
      <c r="AE57" s="40"/>
      <c r="AF57" s="61">
        <f t="shared" si="52"/>
        <v>0</v>
      </c>
      <c r="AG57" s="40"/>
      <c r="AH57" s="40"/>
      <c r="AI57" s="40"/>
      <c r="AJ57" s="61">
        <f t="shared" si="55"/>
        <v>0</v>
      </c>
      <c r="AK57" s="28">
        <f t="shared" si="54"/>
        <v>0</v>
      </c>
    </row>
    <row r="58" spans="1:37" s="22" customFormat="1" ht="12.75">
      <c r="A58" s="23"/>
      <c r="B58" s="31" t="s">
        <v>117</v>
      </c>
      <c r="D58" s="62"/>
      <c r="E58" s="23"/>
      <c r="F58" s="30"/>
      <c r="G58" s="34"/>
      <c r="H58" s="45"/>
      <c r="I58" s="36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33">
        <f t="shared" si="48"/>
        <v>0</v>
      </c>
      <c r="W58" s="39"/>
      <c r="X58" s="40">
        <f aca="true" t="shared" si="59" ref="X58:Z61">SUM(J58*2.2046)</f>
        <v>0</v>
      </c>
      <c r="Y58" s="40">
        <f t="shared" si="59"/>
        <v>0</v>
      </c>
      <c r="Z58" s="40">
        <f t="shared" si="59"/>
        <v>0</v>
      </c>
      <c r="AA58" s="61">
        <f t="shared" si="50"/>
        <v>0</v>
      </c>
      <c r="AB58" s="40">
        <f aca="true" t="shared" si="60" ref="AB58:AD61">SUM(M58*2.2046)</f>
        <v>0</v>
      </c>
      <c r="AC58" s="40">
        <f t="shared" si="60"/>
        <v>0</v>
      </c>
      <c r="AD58" s="40">
        <f t="shared" si="60"/>
        <v>0</v>
      </c>
      <c r="AE58" s="40"/>
      <c r="AF58" s="61">
        <f t="shared" si="52"/>
        <v>0</v>
      </c>
      <c r="AG58" s="40">
        <f aca="true" t="shared" si="61" ref="AG58:AI61">SUM(R58*2.2046)</f>
        <v>0</v>
      </c>
      <c r="AH58" s="40">
        <f t="shared" si="61"/>
        <v>0</v>
      </c>
      <c r="AI58" s="40">
        <f t="shared" si="61"/>
        <v>0</v>
      </c>
      <c r="AJ58" s="61">
        <f t="shared" si="55"/>
        <v>0</v>
      </c>
      <c r="AK58" s="28">
        <f t="shared" si="54"/>
        <v>0</v>
      </c>
    </row>
    <row r="59" spans="1:37" s="22" customFormat="1" ht="12.75">
      <c r="A59" s="23">
        <v>1</v>
      </c>
      <c r="B59" s="42" t="s">
        <v>118</v>
      </c>
      <c r="C59" s="42" t="s">
        <v>32</v>
      </c>
      <c r="D59" s="43" t="s">
        <v>196</v>
      </c>
      <c r="E59" s="43">
        <v>140</v>
      </c>
      <c r="F59" s="37">
        <v>132.8</v>
      </c>
      <c r="G59" s="44">
        <v>36</v>
      </c>
      <c r="H59" s="45">
        <f>500/(-216.0475144+(16.2606339*F59)+(-0.002388645*POWER(F59,2))+(-0.00113732*POWER(F59,3))+(0.00000701863*POWER(F59,4))+(-0.00000001291*POWER(F59,5)))</f>
        <v>0.5634994584595808</v>
      </c>
      <c r="I59" s="36">
        <f>IF(OR(C59="open men",C59="open women",C59="submaster Men",C59="submaster Women"),1,LOOKUP(G59,TABLES!A:A,TABLES!B:B))</f>
        <v>1</v>
      </c>
      <c r="J59" s="60"/>
      <c r="K59" s="60"/>
      <c r="L59" s="60">
        <v>390</v>
      </c>
      <c r="M59" s="60"/>
      <c r="N59" s="60"/>
      <c r="O59" s="60">
        <v>300</v>
      </c>
      <c r="P59" s="60"/>
      <c r="Q59" s="60"/>
      <c r="R59" s="60"/>
      <c r="S59" s="60"/>
      <c r="T59" s="60">
        <v>342.5</v>
      </c>
      <c r="U59" s="60"/>
      <c r="V59" s="33">
        <f>IF(OR(L59&lt;0,O59&lt;0,T59&lt;0),"DQ",(MAX(J59:L59)+MAX(M59:O59)+MAX(R59:T59)))</f>
        <v>1032.5</v>
      </c>
      <c r="W59" s="46">
        <f>V59*H59*I59</f>
        <v>581.8131908595172</v>
      </c>
      <c r="X59" s="40">
        <f aca="true" t="shared" si="62" ref="X59:Z60">SUM(J59*2.2046)</f>
        <v>0</v>
      </c>
      <c r="Y59" s="40">
        <f t="shared" si="62"/>
        <v>0</v>
      </c>
      <c r="Z59" s="40">
        <f t="shared" si="62"/>
        <v>859.7940000000001</v>
      </c>
      <c r="AA59" s="61">
        <f>Z59</f>
        <v>859.7940000000001</v>
      </c>
      <c r="AB59" s="40">
        <f aca="true" t="shared" si="63" ref="AB59:AD60">SUM(M59*2.2046)</f>
        <v>0</v>
      </c>
      <c r="AC59" s="40">
        <f t="shared" si="63"/>
        <v>0</v>
      </c>
      <c r="AD59" s="40">
        <f t="shared" si="63"/>
        <v>661.38</v>
      </c>
      <c r="AE59" s="40">
        <f>MAX(X59:Z59)+MAX(AB59:AD59)</f>
        <v>1521.174</v>
      </c>
      <c r="AF59" s="61">
        <f>AD59</f>
        <v>661.38</v>
      </c>
      <c r="AG59" s="40">
        <f aca="true" t="shared" si="64" ref="AG59:AI60">SUM(R59*2.2046)</f>
        <v>0</v>
      </c>
      <c r="AH59" s="40">
        <f t="shared" si="64"/>
        <v>0</v>
      </c>
      <c r="AI59" s="40">
        <f t="shared" si="64"/>
        <v>755.0755</v>
      </c>
      <c r="AJ59" s="61">
        <f>AI59</f>
        <v>755.0755</v>
      </c>
      <c r="AK59" s="28">
        <f>IF(OR(Z59&lt;0,AD59&lt;0,AI59&lt;0),"DQ",MAX(X59:Z59)+MAX(AB59:AD59)+MAX(AG59:AI59))</f>
        <v>2276.2495</v>
      </c>
    </row>
    <row r="60" spans="1:37" s="22" customFormat="1" ht="12.75">
      <c r="A60" s="63" t="s">
        <v>201</v>
      </c>
      <c r="B60" s="42" t="s">
        <v>119</v>
      </c>
      <c r="C60" s="42" t="s">
        <v>32</v>
      </c>
      <c r="D60" s="43" t="s">
        <v>83</v>
      </c>
      <c r="E60" s="43">
        <v>140</v>
      </c>
      <c r="F60" s="37">
        <v>126.2</v>
      </c>
      <c r="G60" s="44">
        <v>36</v>
      </c>
      <c r="H60" s="45">
        <f>500/(-216.0475144+(16.2606339*F60)+(-0.002388645*POWER(F60,2))+(-0.00113732*POWER(F60,3))+(0.00000701863*POWER(F60,4))+(-0.00000001291*POWER(F60,5)))</f>
        <v>0.5687572443689572</v>
      </c>
      <c r="I60" s="36">
        <f>IF(OR(C60="open men",C60="open women",C60="submaster Men",C60="submaster Women"),1,LOOKUP(G60,TABLES!A:A,TABLES!B:B))</f>
        <v>1</v>
      </c>
      <c r="J60" s="60"/>
      <c r="K60" s="60"/>
      <c r="L60" s="60">
        <v>425</v>
      </c>
      <c r="M60" s="60"/>
      <c r="N60" s="60"/>
      <c r="O60" s="60">
        <v>-340</v>
      </c>
      <c r="P60" s="60"/>
      <c r="Q60" s="60"/>
      <c r="R60" s="60"/>
      <c r="S60" s="60"/>
      <c r="T60" s="60"/>
      <c r="U60" s="60"/>
      <c r="V60" s="33" t="str">
        <f>IF(OR(L60&lt;0,O60&lt;0,T60&lt;0),"DQ",(MAX(J60:L60)+MAX(M60:O60)+MAX(R60:T60)))</f>
        <v>DQ</v>
      </c>
      <c r="W60" s="46"/>
      <c r="X60" s="40">
        <f t="shared" si="62"/>
        <v>0</v>
      </c>
      <c r="Y60" s="40">
        <f t="shared" si="62"/>
        <v>0</v>
      </c>
      <c r="Z60" s="40">
        <f t="shared" si="62"/>
        <v>936.955</v>
      </c>
      <c r="AA60" s="61">
        <f>Z60</f>
        <v>936.955</v>
      </c>
      <c r="AB60" s="40">
        <f t="shared" si="63"/>
        <v>0</v>
      </c>
      <c r="AC60" s="40">
        <f t="shared" si="63"/>
        <v>0</v>
      </c>
      <c r="AD60" s="40">
        <f t="shared" si="63"/>
        <v>-749.5640000000001</v>
      </c>
      <c r="AE60" s="40">
        <f>MAX(X60:Z60)+MAX(AB60:AD60)</f>
        <v>936.955</v>
      </c>
      <c r="AF60" s="61">
        <f>AD60</f>
        <v>-749.5640000000001</v>
      </c>
      <c r="AG60" s="40">
        <f t="shared" si="64"/>
        <v>0</v>
      </c>
      <c r="AH60" s="40">
        <f t="shared" si="64"/>
        <v>0</v>
      </c>
      <c r="AI60" s="40">
        <f t="shared" si="64"/>
        <v>0</v>
      </c>
      <c r="AJ60" s="61">
        <f>AI60</f>
        <v>0</v>
      </c>
      <c r="AK60" s="28" t="str">
        <f>IF(OR(Z60&lt;0,AD60&lt;0,AI60&lt;0),"DQ",MAX(X60:Z60)+MAX(AB60:AD60)+MAX(AG60:AI60))</f>
        <v>DQ</v>
      </c>
    </row>
    <row r="61" spans="1:37" s="22" customFormat="1" ht="12.75">
      <c r="A61" s="63" t="s">
        <v>201</v>
      </c>
      <c r="B61" s="42" t="s">
        <v>120</v>
      </c>
      <c r="C61" s="42" t="s">
        <v>32</v>
      </c>
      <c r="D61" s="43" t="s">
        <v>150</v>
      </c>
      <c r="E61" s="43">
        <v>140</v>
      </c>
      <c r="F61" s="37">
        <v>131</v>
      </c>
      <c r="G61" s="44">
        <v>38</v>
      </c>
      <c r="H61" s="45">
        <f>500/(-216.0475144+(16.2606339*F61)+(-0.002388645*POWER(F61,2))+(-0.00113732*POWER(F61,3))+(0.00000701863*POWER(F61,4))+(-0.00000001291*POWER(F61,5)))</f>
        <v>0.5648250228472668</v>
      </c>
      <c r="I61" s="36">
        <f>IF(OR(C61="open men",C61="open women",C61="submaster Men",C61="submaster Women"),1,LOOKUP(G61,TABLES!A:A,TABLES!B:B))</f>
        <v>1</v>
      </c>
      <c r="J61" s="60"/>
      <c r="K61" s="60"/>
      <c r="L61" s="60">
        <v>320</v>
      </c>
      <c r="M61" s="60"/>
      <c r="N61" s="60"/>
      <c r="O61" s="60">
        <v>-272.5</v>
      </c>
      <c r="P61" s="60"/>
      <c r="Q61" s="60"/>
      <c r="R61" s="60"/>
      <c r="S61" s="60"/>
      <c r="T61" s="60"/>
      <c r="U61" s="60"/>
      <c r="V61" s="33" t="str">
        <f t="shared" si="48"/>
        <v>DQ</v>
      </c>
      <c r="W61" s="46"/>
      <c r="X61" s="40">
        <f t="shared" si="59"/>
        <v>0</v>
      </c>
      <c r="Y61" s="40">
        <f t="shared" si="59"/>
        <v>0</v>
      </c>
      <c r="Z61" s="40">
        <f t="shared" si="59"/>
        <v>705.472</v>
      </c>
      <c r="AA61" s="61">
        <f t="shared" si="50"/>
        <v>705.472</v>
      </c>
      <c r="AB61" s="40">
        <f t="shared" si="60"/>
        <v>0</v>
      </c>
      <c r="AC61" s="40">
        <f t="shared" si="60"/>
        <v>0</v>
      </c>
      <c r="AD61" s="40">
        <f t="shared" si="60"/>
        <v>-600.7535</v>
      </c>
      <c r="AE61" s="40">
        <f>MAX(X61:Z61)+MAX(AB61:AD61)</f>
        <v>705.472</v>
      </c>
      <c r="AF61" s="61">
        <f t="shared" si="52"/>
        <v>-600.7535</v>
      </c>
      <c r="AG61" s="40">
        <f t="shared" si="61"/>
        <v>0</v>
      </c>
      <c r="AH61" s="40">
        <f t="shared" si="61"/>
        <v>0</v>
      </c>
      <c r="AI61" s="40">
        <f t="shared" si="61"/>
        <v>0</v>
      </c>
      <c r="AJ61" s="61">
        <f t="shared" si="55"/>
        <v>0</v>
      </c>
      <c r="AK61" s="28" t="str">
        <f t="shared" si="54"/>
        <v>DQ</v>
      </c>
    </row>
    <row r="62" spans="1:37" s="22" customFormat="1" ht="12.75">
      <c r="A62" s="23"/>
      <c r="D62" s="43"/>
      <c r="E62" s="23"/>
      <c r="F62" s="30"/>
      <c r="G62" s="34"/>
      <c r="H62" s="45"/>
      <c r="I62" s="36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3">
        <f t="shared" si="48"/>
        <v>0</v>
      </c>
      <c r="W62" s="39"/>
      <c r="X62" s="40"/>
      <c r="Y62" s="40"/>
      <c r="Z62" s="40"/>
      <c r="AA62" s="61">
        <f t="shared" si="50"/>
        <v>0</v>
      </c>
      <c r="AB62" s="40"/>
      <c r="AC62" s="40"/>
      <c r="AD62" s="40"/>
      <c r="AE62" s="40"/>
      <c r="AF62" s="61">
        <f t="shared" si="52"/>
        <v>0</v>
      </c>
      <c r="AG62" s="40"/>
      <c r="AH62" s="40"/>
      <c r="AI62" s="40"/>
      <c r="AJ62" s="61">
        <f t="shared" si="55"/>
        <v>0</v>
      </c>
      <c r="AK62" s="28">
        <f t="shared" si="54"/>
        <v>0</v>
      </c>
    </row>
    <row r="63" spans="1:37" s="22" customFormat="1" ht="12.75">
      <c r="A63" s="23"/>
      <c r="B63" s="31" t="s">
        <v>121</v>
      </c>
      <c r="D63" s="62"/>
      <c r="E63" s="23"/>
      <c r="F63" s="30"/>
      <c r="G63" s="34"/>
      <c r="H63" s="45"/>
      <c r="I63" s="36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33">
        <f t="shared" si="48"/>
        <v>0</v>
      </c>
      <c r="W63" s="39"/>
      <c r="X63" s="40">
        <f aca="true" t="shared" si="65" ref="X63:Z64">SUM(J63*2.2046)</f>
        <v>0</v>
      </c>
      <c r="Y63" s="40">
        <f t="shared" si="65"/>
        <v>0</v>
      </c>
      <c r="Z63" s="40">
        <f t="shared" si="65"/>
        <v>0</v>
      </c>
      <c r="AA63" s="61">
        <f t="shared" si="50"/>
        <v>0</v>
      </c>
      <c r="AB63" s="40">
        <f aca="true" t="shared" si="66" ref="AB63:AD64">SUM(M63*2.2046)</f>
        <v>0</v>
      </c>
      <c r="AC63" s="40">
        <f t="shared" si="66"/>
        <v>0</v>
      </c>
      <c r="AD63" s="40">
        <f t="shared" si="66"/>
        <v>0</v>
      </c>
      <c r="AE63" s="40"/>
      <c r="AF63" s="61">
        <f t="shared" si="52"/>
        <v>0</v>
      </c>
      <c r="AG63" s="40">
        <f aca="true" t="shared" si="67" ref="AG63:AI64">SUM(R63*2.2046)</f>
        <v>0</v>
      </c>
      <c r="AH63" s="40">
        <f t="shared" si="67"/>
        <v>0</v>
      </c>
      <c r="AI63" s="40">
        <f t="shared" si="67"/>
        <v>0</v>
      </c>
      <c r="AJ63" s="61">
        <f t="shared" si="55"/>
        <v>0</v>
      </c>
      <c r="AK63" s="28">
        <f t="shared" si="54"/>
        <v>0</v>
      </c>
    </row>
    <row r="64" spans="1:37" s="22" customFormat="1" ht="12.75">
      <c r="A64" s="23">
        <v>1</v>
      </c>
      <c r="B64" s="42" t="s">
        <v>122</v>
      </c>
      <c r="C64" s="42" t="s">
        <v>32</v>
      </c>
      <c r="D64" s="43" t="s">
        <v>135</v>
      </c>
      <c r="E64" s="43" t="s">
        <v>123</v>
      </c>
      <c r="F64" s="37">
        <v>162.1</v>
      </c>
      <c r="G64" s="44">
        <v>25</v>
      </c>
      <c r="H64" s="45">
        <f>500/(-216.0475144+(16.2606339*F64)+(-0.002388645*POWER(F64,2))+(-0.00113732*POWER(F64,3))+(0.00000701863*POWER(F64,4))+(-0.00000001291*POWER(F64,5)))</f>
        <v>0.5471489579324784</v>
      </c>
      <c r="I64" s="36">
        <f>IF(OR(C64="open men",C64="open women",C64="submaster Men",C64="submaster Women"),1,LOOKUP(G64,TABLES!A:A,TABLES!B:B))</f>
        <v>1</v>
      </c>
      <c r="J64" s="60"/>
      <c r="K64" s="60"/>
      <c r="L64" s="60">
        <v>385</v>
      </c>
      <c r="M64" s="60"/>
      <c r="N64" s="60"/>
      <c r="O64" s="60">
        <v>245</v>
      </c>
      <c r="P64" s="60"/>
      <c r="Q64" s="60"/>
      <c r="R64" s="60"/>
      <c r="S64" s="60"/>
      <c r="T64" s="60">
        <v>290</v>
      </c>
      <c r="U64" s="60"/>
      <c r="V64" s="33">
        <f t="shared" si="48"/>
        <v>920</v>
      </c>
      <c r="W64" s="46">
        <f>V64*H64*I64</f>
        <v>503.37704129788017</v>
      </c>
      <c r="X64" s="40">
        <f t="shared" si="65"/>
        <v>0</v>
      </c>
      <c r="Y64" s="40">
        <f t="shared" si="65"/>
        <v>0</v>
      </c>
      <c r="Z64" s="40">
        <f t="shared" si="65"/>
        <v>848.7710000000001</v>
      </c>
      <c r="AA64" s="61">
        <f t="shared" si="50"/>
        <v>848.7710000000001</v>
      </c>
      <c r="AB64" s="40">
        <f t="shared" si="66"/>
        <v>0</v>
      </c>
      <c r="AC64" s="40">
        <f t="shared" si="66"/>
        <v>0</v>
      </c>
      <c r="AD64" s="40">
        <f t="shared" si="66"/>
        <v>540.1270000000001</v>
      </c>
      <c r="AE64" s="40">
        <f>MAX(X64:Z64)+MAX(AB64:AD64)</f>
        <v>1388.8980000000001</v>
      </c>
      <c r="AF64" s="61">
        <f t="shared" si="52"/>
        <v>540.1270000000001</v>
      </c>
      <c r="AG64" s="40">
        <f t="shared" si="67"/>
        <v>0</v>
      </c>
      <c r="AH64" s="40">
        <f t="shared" si="67"/>
        <v>0</v>
      </c>
      <c r="AI64" s="40">
        <f t="shared" si="67"/>
        <v>639.3340000000001</v>
      </c>
      <c r="AJ64" s="61">
        <f t="shared" si="55"/>
        <v>639.3340000000001</v>
      </c>
      <c r="AK64" s="28">
        <f t="shared" si="54"/>
        <v>2028.2320000000002</v>
      </c>
    </row>
    <row r="65" spans="1:37" s="42" customFormat="1" ht="12.75">
      <c r="A65" s="63"/>
      <c r="D65" s="43"/>
      <c r="E65" s="43"/>
      <c r="F65" s="37"/>
      <c r="G65" s="44"/>
      <c r="H65" s="45"/>
      <c r="I65" s="36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33"/>
      <c r="W65" s="46"/>
      <c r="X65" s="40"/>
      <c r="Y65" s="40"/>
      <c r="Z65" s="40"/>
      <c r="AA65" s="61"/>
      <c r="AB65" s="40"/>
      <c r="AC65" s="40"/>
      <c r="AD65" s="40"/>
      <c r="AE65" s="40"/>
      <c r="AF65" s="61"/>
      <c r="AG65" s="40"/>
      <c r="AH65" s="40"/>
      <c r="AI65" s="40"/>
      <c r="AJ65" s="61"/>
      <c r="AK65" s="28"/>
    </row>
    <row r="66" spans="1:37" s="22" customFormat="1" ht="20.25" customHeight="1">
      <c r="A66" s="47"/>
      <c r="B66" s="81" t="s">
        <v>61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3"/>
    </row>
    <row r="67" spans="1:37" s="22" customFormat="1" ht="16.5" customHeight="1">
      <c r="A67" s="47"/>
      <c r="B67" s="57" t="s">
        <v>55</v>
      </c>
      <c r="C67" s="56"/>
      <c r="D67" s="57"/>
      <c r="E67" s="56"/>
      <c r="F67" s="56"/>
      <c r="G67" s="56"/>
      <c r="H67" s="56"/>
      <c r="I67" s="56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33">
        <f aca="true" t="shared" si="68" ref="V67:V72">IF(OR(L67&lt;0,O67&lt;0,T67&lt;0),"DQ",(MAX(J67:L67)+MAX(M67:O67)+MAX(R67:T67)))</f>
        <v>0</v>
      </c>
      <c r="W67" s="56"/>
      <c r="X67" s="56"/>
      <c r="Y67" s="56"/>
      <c r="Z67" s="56"/>
      <c r="AA67" s="61">
        <f aca="true" t="shared" si="69" ref="AA67:AA72">Z67</f>
        <v>0</v>
      </c>
      <c r="AB67" s="40">
        <f>SUM(M67*2.2046)</f>
        <v>0</v>
      </c>
      <c r="AC67" s="40">
        <f>SUM(N67*2.2046)</f>
        <v>0</v>
      </c>
      <c r="AD67" s="40">
        <f>SUM(O67*2.2046)</f>
        <v>0</v>
      </c>
      <c r="AE67" s="40"/>
      <c r="AF67" s="61">
        <f aca="true" t="shared" si="70" ref="AF67:AF72">AD67</f>
        <v>0</v>
      </c>
      <c r="AG67" s="40">
        <f>SUM(R67*2.2046)</f>
        <v>0</v>
      </c>
      <c r="AH67" s="40">
        <f>SUM(S67*2.2046)</f>
        <v>0</v>
      </c>
      <c r="AI67" s="40">
        <f>SUM(T67*2.2046)</f>
        <v>0</v>
      </c>
      <c r="AJ67" s="61">
        <f aca="true" t="shared" si="71" ref="AJ67:AJ79">AI67</f>
        <v>0</v>
      </c>
      <c r="AK67" s="28">
        <f aca="true" t="shared" si="72" ref="AK67:AK72">IF(OR(Z67&lt;0,AD67&lt;0,AI67&lt;0),"DQ",MAX(X67:Z67)+MAX(AB67:AD67)+MAX(AG67:AI67))</f>
        <v>0</v>
      </c>
    </row>
    <row r="68" spans="1:37" s="34" customFormat="1" ht="12.75">
      <c r="A68" s="23"/>
      <c r="B68" s="31" t="s">
        <v>68</v>
      </c>
      <c r="C68" s="22"/>
      <c r="D68" s="43"/>
      <c r="E68" s="23"/>
      <c r="F68" s="30"/>
      <c r="H68" s="35"/>
      <c r="I68" s="36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33">
        <f t="shared" si="68"/>
        <v>0</v>
      </c>
      <c r="W68" s="39"/>
      <c r="X68" s="28"/>
      <c r="Y68" s="41"/>
      <c r="Z68" s="41"/>
      <c r="AA68" s="61">
        <f t="shared" si="69"/>
        <v>0</v>
      </c>
      <c r="AB68" s="41"/>
      <c r="AC68" s="41"/>
      <c r="AD68" s="41"/>
      <c r="AE68" s="28">
        <f>MAX(X68:Z68)+MAX(AB68:AD68)</f>
        <v>0</v>
      </c>
      <c r="AF68" s="61">
        <f t="shared" si="70"/>
        <v>0</v>
      </c>
      <c r="AG68" s="41"/>
      <c r="AH68" s="41"/>
      <c r="AI68" s="41"/>
      <c r="AJ68" s="61">
        <f t="shared" si="71"/>
        <v>0</v>
      </c>
      <c r="AK68" s="28">
        <f t="shared" si="72"/>
        <v>0</v>
      </c>
    </row>
    <row r="69" spans="1:37" s="34" customFormat="1" ht="12.75">
      <c r="A69" s="23">
        <v>1</v>
      </c>
      <c r="B69" s="67" t="s">
        <v>65</v>
      </c>
      <c r="C69" s="22" t="s">
        <v>33</v>
      </c>
      <c r="D69" s="43" t="s">
        <v>87</v>
      </c>
      <c r="E69" s="23">
        <v>48</v>
      </c>
      <c r="F69" s="30">
        <v>47.3</v>
      </c>
      <c r="G69" s="34">
        <v>49</v>
      </c>
      <c r="H69" s="35">
        <f>500/(594.31747775582+(-27.23842536447*F69)+(0.82112226871*POWER(F69,2))+(-0.00930733913*POWER(F69,3))+(0.00004731582*POWER(F69,4))+(-0.00000009054*POWER(F69,5)))</f>
        <v>1.3387164763561377</v>
      </c>
      <c r="I69" s="36">
        <f>IF(OR(C69="open men",C69="open women",C69="submaster Men",C69="submaster Women"),1,LOOKUP(G69,TABLES!A:A,TABLES!B:B))</f>
        <v>1</v>
      </c>
      <c r="J69" s="60"/>
      <c r="K69" s="60"/>
      <c r="L69" s="60"/>
      <c r="M69" s="60"/>
      <c r="N69" s="60"/>
      <c r="O69" s="60">
        <v>127.5</v>
      </c>
      <c r="P69" s="60"/>
      <c r="Q69" s="60"/>
      <c r="R69" s="60"/>
      <c r="S69" s="60"/>
      <c r="T69" s="60"/>
      <c r="U69" s="60"/>
      <c r="V69" s="33">
        <f t="shared" si="68"/>
        <v>127.5</v>
      </c>
      <c r="W69" s="66">
        <f>V69*H69*I69</f>
        <v>170.68635073540756</v>
      </c>
      <c r="X69" s="40">
        <f>SUM(J69*2.2046)</f>
        <v>0</v>
      </c>
      <c r="Y69" s="40">
        <f>SUM(K69*2.2046)</f>
        <v>0</v>
      </c>
      <c r="Z69" s="40">
        <f>SUM(L69*2.2046)</f>
        <v>0</v>
      </c>
      <c r="AA69" s="61">
        <f t="shared" si="69"/>
        <v>0</v>
      </c>
      <c r="AB69" s="40">
        <f>SUM(M69*2.2046)</f>
        <v>0</v>
      </c>
      <c r="AC69" s="40">
        <f>SUM(N69*2.2046)</f>
        <v>0</v>
      </c>
      <c r="AD69" s="40">
        <f>SUM(O69*2.2046)</f>
        <v>281.0865</v>
      </c>
      <c r="AE69" s="40">
        <f>MAX(X69:Z69)+MAX(AB69:AD69)</f>
        <v>281.0865</v>
      </c>
      <c r="AF69" s="61">
        <f t="shared" si="70"/>
        <v>281.0865</v>
      </c>
      <c r="AG69" s="40">
        <f>SUM(R69*2.2046)</f>
        <v>0</v>
      </c>
      <c r="AH69" s="40">
        <f>SUM(S69*2.2046)</f>
        <v>0</v>
      </c>
      <c r="AI69" s="40">
        <f>SUM(T69*2.2046)</f>
        <v>0</v>
      </c>
      <c r="AJ69" s="61">
        <f t="shared" si="71"/>
        <v>0</v>
      </c>
      <c r="AK69" s="28">
        <f t="shared" si="72"/>
        <v>281.0865</v>
      </c>
    </row>
    <row r="70" spans="1:38" s="42" customFormat="1" ht="14.25" customHeight="1">
      <c r="A70" s="23"/>
      <c r="B70" s="19"/>
      <c r="C70" s="18"/>
      <c r="D70" s="64"/>
      <c r="E70" s="19"/>
      <c r="F70" s="30"/>
      <c r="G70" s="34"/>
      <c r="H70" s="35"/>
      <c r="I70" s="36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3">
        <f t="shared" si="68"/>
        <v>0</v>
      </c>
      <c r="W70" s="39"/>
      <c r="X70" s="40"/>
      <c r="Y70" s="40"/>
      <c r="Z70" s="40"/>
      <c r="AA70" s="61">
        <f t="shared" si="69"/>
        <v>0</v>
      </c>
      <c r="AB70" s="40"/>
      <c r="AC70" s="40"/>
      <c r="AD70" s="40"/>
      <c r="AE70" s="40"/>
      <c r="AF70" s="61">
        <f t="shared" si="70"/>
        <v>0</v>
      </c>
      <c r="AG70" s="40"/>
      <c r="AH70" s="40"/>
      <c r="AI70" s="40"/>
      <c r="AJ70" s="61">
        <f t="shared" si="71"/>
        <v>0</v>
      </c>
      <c r="AK70" s="28">
        <f t="shared" si="72"/>
        <v>0</v>
      </c>
      <c r="AL70" s="59"/>
    </row>
    <row r="71" spans="1:37" s="34" customFormat="1" ht="12.75">
      <c r="A71" s="23"/>
      <c r="B71" s="31" t="s">
        <v>200</v>
      </c>
      <c r="C71" s="22"/>
      <c r="D71" s="43"/>
      <c r="E71" s="23"/>
      <c r="F71" s="30"/>
      <c r="H71" s="35"/>
      <c r="I71" s="36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33">
        <f t="shared" si="68"/>
        <v>0</v>
      </c>
      <c r="W71" s="39"/>
      <c r="X71" s="28"/>
      <c r="Y71" s="41"/>
      <c r="Z71" s="41"/>
      <c r="AA71" s="61">
        <f t="shared" si="69"/>
        <v>0</v>
      </c>
      <c r="AB71" s="41"/>
      <c r="AC71" s="41"/>
      <c r="AD71" s="41"/>
      <c r="AE71" s="28">
        <f>MAX(X71:Z71)+MAX(AB71:AD71)</f>
        <v>0</v>
      </c>
      <c r="AF71" s="61">
        <f t="shared" si="70"/>
        <v>0</v>
      </c>
      <c r="AG71" s="41"/>
      <c r="AH71" s="41"/>
      <c r="AI71" s="41"/>
      <c r="AJ71" s="61">
        <f t="shared" si="71"/>
        <v>0</v>
      </c>
      <c r="AK71" s="28">
        <f t="shared" si="72"/>
        <v>0</v>
      </c>
    </row>
    <row r="72" spans="1:37" s="34" customFormat="1" ht="12.75">
      <c r="A72" s="23">
        <v>1</v>
      </c>
      <c r="B72" s="42" t="s">
        <v>124</v>
      </c>
      <c r="C72" s="22" t="s">
        <v>33</v>
      </c>
      <c r="D72" s="43" t="s">
        <v>102</v>
      </c>
      <c r="E72" s="23">
        <v>60</v>
      </c>
      <c r="F72" s="30">
        <v>56.8</v>
      </c>
      <c r="G72" s="34">
        <v>44</v>
      </c>
      <c r="H72" s="35">
        <f>500/(594.31747775582+(-27.23842536447*F72)+(0.82112226871*POWER(F72,2))+(-0.00930733913*POWER(F72,3))+(0.00004731582*POWER(F72,4))+(-0.00000009054*POWER(F72,5)))</f>
        <v>1.163594465395319</v>
      </c>
      <c r="I72" s="36">
        <f>IF(OR(C72="open men",C72="open women",C72="submaster Men",C72="submaster Women"),1,LOOKUP(G72,TABLES!A:A,TABLES!B:B))</f>
        <v>1</v>
      </c>
      <c r="J72" s="60"/>
      <c r="K72" s="60"/>
      <c r="L72" s="60"/>
      <c r="M72" s="60"/>
      <c r="N72" s="60"/>
      <c r="O72" s="60">
        <v>87.5</v>
      </c>
      <c r="P72" s="60"/>
      <c r="Q72" s="60"/>
      <c r="R72" s="60"/>
      <c r="S72" s="60"/>
      <c r="T72" s="60"/>
      <c r="U72" s="60"/>
      <c r="V72" s="33">
        <f t="shared" si="68"/>
        <v>87.5</v>
      </c>
      <c r="W72" s="46">
        <f>V72*H72*I72</f>
        <v>101.8145157220904</v>
      </c>
      <c r="X72" s="40">
        <f>SUM(J72*2.2046)</f>
        <v>0</v>
      </c>
      <c r="Y72" s="40">
        <f>SUM(K72*2.2046)</f>
        <v>0</v>
      </c>
      <c r="Z72" s="40">
        <f>SUM(L72*2.2046)</f>
        <v>0</v>
      </c>
      <c r="AA72" s="61">
        <f t="shared" si="69"/>
        <v>0</v>
      </c>
      <c r="AB72" s="40">
        <f>SUM(M72*2.2046)</f>
        <v>0</v>
      </c>
      <c r="AC72" s="40">
        <f>SUM(N72*2.2046)</f>
        <v>0</v>
      </c>
      <c r="AD72" s="40">
        <f>SUM(O72*2.2046)</f>
        <v>192.9025</v>
      </c>
      <c r="AE72" s="40">
        <f>MAX(X72:Z72)+MAX(AB72:AD72)</f>
        <v>192.9025</v>
      </c>
      <c r="AF72" s="61">
        <f t="shared" si="70"/>
        <v>192.9025</v>
      </c>
      <c r="AG72" s="40">
        <f>SUM(R72*2.2046)</f>
        <v>0</v>
      </c>
      <c r="AH72" s="40">
        <f>SUM(S72*2.2046)</f>
        <v>0</v>
      </c>
      <c r="AI72" s="40">
        <f>SUM(T72*2.2046)</f>
        <v>0</v>
      </c>
      <c r="AJ72" s="61">
        <f t="shared" si="71"/>
        <v>0</v>
      </c>
      <c r="AK72" s="28">
        <f t="shared" si="72"/>
        <v>192.9025</v>
      </c>
    </row>
    <row r="73" spans="1:38" s="42" customFormat="1" ht="14.25" customHeight="1">
      <c r="A73" s="23"/>
      <c r="B73" s="19"/>
      <c r="C73" s="18"/>
      <c r="D73" s="64"/>
      <c r="E73" s="19"/>
      <c r="F73" s="30"/>
      <c r="G73" s="34"/>
      <c r="H73" s="35"/>
      <c r="I73" s="36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33">
        <f aca="true" t="shared" si="73" ref="V73:V79">IF(OR(L73&lt;0,O73&lt;0,T73&lt;0),"DQ",(MAX(J73:L73)+MAX(M73:O73)+MAX(R73:T73)))</f>
        <v>0</v>
      </c>
      <c r="W73" s="39"/>
      <c r="X73" s="40"/>
      <c r="Y73" s="40"/>
      <c r="Z73" s="40"/>
      <c r="AA73" s="61">
        <f aca="true" t="shared" si="74" ref="AA73:AA79">Z73</f>
        <v>0</v>
      </c>
      <c r="AB73" s="40"/>
      <c r="AC73" s="40"/>
      <c r="AD73" s="40"/>
      <c r="AE73" s="40"/>
      <c r="AF73" s="61">
        <f aca="true" t="shared" si="75" ref="AF73:AF79">AD73</f>
        <v>0</v>
      </c>
      <c r="AG73" s="40"/>
      <c r="AH73" s="40"/>
      <c r="AI73" s="40"/>
      <c r="AJ73" s="61">
        <f t="shared" si="71"/>
        <v>0</v>
      </c>
      <c r="AK73" s="28">
        <f aca="true" t="shared" si="76" ref="AK73:AK79">IF(OR(Z73&lt;0,AD73&lt;0,AI73&lt;0),"DQ",MAX(X73:Z73)+MAX(AB73:AD73)+MAX(AG73:AI73))</f>
        <v>0</v>
      </c>
      <c r="AL73" s="59"/>
    </row>
    <row r="74" spans="1:37" s="34" customFormat="1" ht="12.75">
      <c r="A74" s="23"/>
      <c r="B74" s="22" t="s">
        <v>75</v>
      </c>
      <c r="C74" s="22"/>
      <c r="D74" s="43"/>
      <c r="E74" s="23"/>
      <c r="F74" s="30"/>
      <c r="H74" s="35"/>
      <c r="I74" s="36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33">
        <f t="shared" si="73"/>
        <v>0</v>
      </c>
      <c r="W74" s="39"/>
      <c r="X74" s="28"/>
      <c r="Y74" s="41"/>
      <c r="Z74" s="41"/>
      <c r="AA74" s="61">
        <f t="shared" si="74"/>
        <v>0</v>
      </c>
      <c r="AB74" s="41"/>
      <c r="AC74" s="41"/>
      <c r="AD74" s="41"/>
      <c r="AE74" s="28">
        <f>MAX(X74:Z74)+MAX(AB74:AD74)</f>
        <v>0</v>
      </c>
      <c r="AF74" s="61">
        <f t="shared" si="75"/>
        <v>0</v>
      </c>
      <c r="AG74" s="41"/>
      <c r="AH74" s="41"/>
      <c r="AI74" s="41"/>
      <c r="AJ74" s="61">
        <f t="shared" si="71"/>
        <v>0</v>
      </c>
      <c r="AK74" s="28">
        <f t="shared" si="76"/>
        <v>0</v>
      </c>
    </row>
    <row r="75" spans="1:38" s="34" customFormat="1" ht="12.75">
      <c r="A75" s="23">
        <v>1</v>
      </c>
      <c r="B75" s="42" t="s">
        <v>125</v>
      </c>
      <c r="C75" s="22" t="s">
        <v>33</v>
      </c>
      <c r="D75" s="43" t="s">
        <v>126</v>
      </c>
      <c r="E75" s="23">
        <v>75</v>
      </c>
      <c r="F75" s="30">
        <v>72.9</v>
      </c>
      <c r="G75" s="34">
        <v>44</v>
      </c>
      <c r="H75" s="35">
        <f>500/(594.31747775582+(-27.23842536447*F75)+(0.82112226871*POWER(F75,2))+(-0.00930733913*POWER(F75,3))+(0.00004731582*POWER(F75,4))+(-0.00000009054*POWER(F75,5)))</f>
        <v>0.9680777001976467</v>
      </c>
      <c r="I75" s="36">
        <f>IF(OR(C75="open men",C75="open women",C75="submaster Men",C75="submaster Women"),1,LOOKUP(G75,TABLES!A:A,TABLES!B:B))</f>
        <v>1</v>
      </c>
      <c r="J75" s="60"/>
      <c r="K75" s="60"/>
      <c r="L75" s="60"/>
      <c r="M75" s="60"/>
      <c r="N75" s="60"/>
      <c r="O75" s="60">
        <v>160</v>
      </c>
      <c r="P75" s="60"/>
      <c r="Q75" s="60"/>
      <c r="R75" s="60"/>
      <c r="S75" s="60"/>
      <c r="T75" s="60"/>
      <c r="U75" s="60"/>
      <c r="V75" s="33">
        <f>IF(OR(L75&lt;0,O75&lt;0,T75&lt;0),"DQ",(MAX(J75:L75)+MAX(M75:O75)+MAX(R75:T75)))</f>
        <v>160</v>
      </c>
      <c r="W75" s="39">
        <f>V75*H75*I75</f>
        <v>154.89243203162349</v>
      </c>
      <c r="X75" s="40">
        <f aca="true" t="shared" si="77" ref="X75:Z76">SUM(J75*2.2046)</f>
        <v>0</v>
      </c>
      <c r="Y75" s="40">
        <f t="shared" si="77"/>
        <v>0</v>
      </c>
      <c r="Z75" s="40">
        <f t="shared" si="77"/>
        <v>0</v>
      </c>
      <c r="AA75" s="61">
        <f>Z75</f>
        <v>0</v>
      </c>
      <c r="AB75" s="40">
        <f aca="true" t="shared" si="78" ref="AB75:AD76">SUM(M75*2.2046)</f>
        <v>0</v>
      </c>
      <c r="AC75" s="40">
        <f t="shared" si="78"/>
        <v>0</v>
      </c>
      <c r="AD75" s="40">
        <f t="shared" si="78"/>
        <v>352.736</v>
      </c>
      <c r="AE75" s="40">
        <f>MAX(X75:Z75)+MAX(AB75:AD75)</f>
        <v>352.736</v>
      </c>
      <c r="AF75" s="61">
        <f>AD75</f>
        <v>352.736</v>
      </c>
      <c r="AG75" s="40">
        <f aca="true" t="shared" si="79" ref="AG75:AI76">SUM(R75*2.2046)</f>
        <v>0</v>
      </c>
      <c r="AH75" s="40">
        <f t="shared" si="79"/>
        <v>0</v>
      </c>
      <c r="AI75" s="40">
        <f t="shared" si="79"/>
        <v>0</v>
      </c>
      <c r="AJ75" s="61">
        <f>AI75</f>
        <v>0</v>
      </c>
      <c r="AK75" s="28">
        <f>IF(OR(Z75&lt;0,AD75&lt;0,AI75&lt;0),"DQ",MAX(X75:Z75)+MAX(AB75:AD75)+MAX(AG75:AI75))</f>
        <v>352.736</v>
      </c>
      <c r="AL75" s="59"/>
    </row>
    <row r="76" spans="1:37" s="34" customFormat="1" ht="12.75">
      <c r="A76" s="63" t="s">
        <v>201</v>
      </c>
      <c r="B76" s="42" t="s">
        <v>127</v>
      </c>
      <c r="C76" s="22" t="s">
        <v>33</v>
      </c>
      <c r="D76" s="43" t="s">
        <v>80</v>
      </c>
      <c r="E76" s="23">
        <v>75</v>
      </c>
      <c r="F76" s="30">
        <v>71</v>
      </c>
      <c r="G76" s="34">
        <v>58</v>
      </c>
      <c r="H76" s="35">
        <f>500/(594.31747775582+(-27.23842536447*F76)+(0.82112226871*POWER(F76,2))+(-0.00930733913*POWER(F76,3))+(0.00004731582*POWER(F76,4))+(-0.00000009054*POWER(F76,5)))</f>
        <v>0.9852465695979222</v>
      </c>
      <c r="I76" s="36">
        <f>IF(OR(C76="open men",C76="open women",C76="submaster Men",C76="submaster Women"),1,LOOKUP(G76,TABLES!A:A,TABLES!B:B))</f>
        <v>1</v>
      </c>
      <c r="J76" s="60"/>
      <c r="K76" s="60"/>
      <c r="L76" s="60"/>
      <c r="M76" s="60"/>
      <c r="N76" s="60"/>
      <c r="O76" s="60">
        <v>-140</v>
      </c>
      <c r="P76" s="60"/>
      <c r="Q76" s="60"/>
      <c r="R76" s="60"/>
      <c r="S76" s="60"/>
      <c r="T76" s="60"/>
      <c r="U76" s="60"/>
      <c r="V76" s="33" t="str">
        <f t="shared" si="73"/>
        <v>DQ</v>
      </c>
      <c r="W76" s="46"/>
      <c r="X76" s="40">
        <f t="shared" si="77"/>
        <v>0</v>
      </c>
      <c r="Y76" s="40">
        <f t="shared" si="77"/>
        <v>0</v>
      </c>
      <c r="Z76" s="40">
        <f t="shared" si="77"/>
        <v>0</v>
      </c>
      <c r="AA76" s="61">
        <f t="shared" si="74"/>
        <v>0</v>
      </c>
      <c r="AB76" s="40">
        <f t="shared" si="78"/>
        <v>0</v>
      </c>
      <c r="AC76" s="40">
        <f t="shared" si="78"/>
        <v>0</v>
      </c>
      <c r="AD76" s="40">
        <f t="shared" si="78"/>
        <v>-308.644</v>
      </c>
      <c r="AE76" s="40">
        <f>MAX(X76:Z76)+MAX(AB76:AD76)</f>
        <v>0</v>
      </c>
      <c r="AF76" s="61">
        <f t="shared" si="75"/>
        <v>-308.644</v>
      </c>
      <c r="AG76" s="40">
        <f t="shared" si="79"/>
        <v>0</v>
      </c>
      <c r="AH76" s="40">
        <f t="shared" si="79"/>
        <v>0</v>
      </c>
      <c r="AI76" s="40">
        <f t="shared" si="79"/>
        <v>0</v>
      </c>
      <c r="AJ76" s="61">
        <f t="shared" si="71"/>
        <v>0</v>
      </c>
      <c r="AK76" s="28" t="str">
        <f t="shared" si="76"/>
        <v>DQ</v>
      </c>
    </row>
    <row r="77" spans="1:38" s="42" customFormat="1" ht="14.25" customHeight="1">
      <c r="A77" s="23"/>
      <c r="B77" s="19"/>
      <c r="C77" s="18"/>
      <c r="D77" s="64"/>
      <c r="E77" s="19"/>
      <c r="F77" s="30"/>
      <c r="G77" s="34"/>
      <c r="H77" s="35"/>
      <c r="I77" s="36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33">
        <f t="shared" si="73"/>
        <v>0</v>
      </c>
      <c r="W77" s="39"/>
      <c r="X77" s="40"/>
      <c r="Y77" s="40"/>
      <c r="Z77" s="40"/>
      <c r="AA77" s="61">
        <f t="shared" si="74"/>
        <v>0</v>
      </c>
      <c r="AB77" s="40"/>
      <c r="AC77" s="40"/>
      <c r="AD77" s="40"/>
      <c r="AE77" s="40"/>
      <c r="AF77" s="61">
        <f t="shared" si="75"/>
        <v>0</v>
      </c>
      <c r="AG77" s="40"/>
      <c r="AH77" s="40"/>
      <c r="AI77" s="40"/>
      <c r="AJ77" s="61">
        <f t="shared" si="71"/>
        <v>0</v>
      </c>
      <c r="AK77" s="28">
        <f t="shared" si="76"/>
        <v>0</v>
      </c>
      <c r="AL77" s="59"/>
    </row>
    <row r="78" spans="1:37" s="34" customFormat="1" ht="12.75">
      <c r="A78" s="23"/>
      <c r="B78" s="22" t="s">
        <v>78</v>
      </c>
      <c r="C78" s="22"/>
      <c r="D78" s="43"/>
      <c r="E78" s="23"/>
      <c r="F78" s="30"/>
      <c r="H78" s="35"/>
      <c r="I78" s="36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33">
        <f t="shared" si="73"/>
        <v>0</v>
      </c>
      <c r="W78" s="39"/>
      <c r="X78" s="28"/>
      <c r="Y78" s="41"/>
      <c r="Z78" s="41"/>
      <c r="AA78" s="61">
        <f t="shared" si="74"/>
        <v>0</v>
      </c>
      <c r="AB78" s="41"/>
      <c r="AC78" s="41"/>
      <c r="AD78" s="41"/>
      <c r="AE78" s="28">
        <f>MAX(X78:Z78)+MAX(AB78:AD78)</f>
        <v>0</v>
      </c>
      <c r="AF78" s="61">
        <f t="shared" si="75"/>
        <v>0</v>
      </c>
      <c r="AG78" s="41"/>
      <c r="AH78" s="41"/>
      <c r="AI78" s="41"/>
      <c r="AJ78" s="61">
        <f t="shared" si="71"/>
        <v>0</v>
      </c>
      <c r="AK78" s="28">
        <f t="shared" si="76"/>
        <v>0</v>
      </c>
    </row>
    <row r="79" spans="1:37" s="34" customFormat="1" ht="12.75">
      <c r="A79" s="63" t="s">
        <v>201</v>
      </c>
      <c r="B79" s="42" t="s">
        <v>128</v>
      </c>
      <c r="C79" s="22" t="s">
        <v>33</v>
      </c>
      <c r="D79" s="43" t="s">
        <v>129</v>
      </c>
      <c r="E79" s="23">
        <v>82.5</v>
      </c>
      <c r="F79" s="30">
        <v>80.6</v>
      </c>
      <c r="G79" s="34">
        <v>27</v>
      </c>
      <c r="H79" s="35">
        <f>500/(594.31747775582+(-27.23842536447*F79)+(0.82112226871*POWER(F79,2))+(-0.00930733913*POWER(F79,3))+(0.00004731582*POWER(F79,4))+(-0.00000009054*POWER(F79,5)))</f>
        <v>0.9112418049557006</v>
      </c>
      <c r="I79" s="36">
        <f>IF(OR(C79="open men",C79="open women",C79="submaster Men",C79="submaster Women"),1,LOOKUP(G79,TABLES!A:A,TABLES!B:B))</f>
        <v>1</v>
      </c>
      <c r="J79" s="60"/>
      <c r="K79" s="60"/>
      <c r="L79" s="60"/>
      <c r="M79" s="60"/>
      <c r="N79" s="60"/>
      <c r="O79" s="60">
        <v>-142.5</v>
      </c>
      <c r="P79" s="60"/>
      <c r="Q79" s="60"/>
      <c r="R79" s="60"/>
      <c r="S79" s="60"/>
      <c r="T79" s="60"/>
      <c r="U79" s="60"/>
      <c r="V79" s="33" t="str">
        <f t="shared" si="73"/>
        <v>DQ</v>
      </c>
      <c r="W79" s="46"/>
      <c r="X79" s="40">
        <f>SUM(J79*2.2046)</f>
        <v>0</v>
      </c>
      <c r="Y79" s="40">
        <f>SUM(K79*2.2046)</f>
        <v>0</v>
      </c>
      <c r="Z79" s="40">
        <f>SUM(L79*2.2046)</f>
        <v>0</v>
      </c>
      <c r="AA79" s="61">
        <f t="shared" si="74"/>
        <v>0</v>
      </c>
      <c r="AB79" s="40">
        <f>SUM(M79*2.2046)</f>
        <v>0</v>
      </c>
      <c r="AC79" s="40">
        <f>SUM(N79*2.2046)</f>
        <v>0</v>
      </c>
      <c r="AD79" s="40">
        <f>SUM(O79*2.2046)</f>
        <v>-314.1555</v>
      </c>
      <c r="AE79" s="40">
        <f>MAX(X79:Z79)+MAX(AB79:AD79)</f>
        <v>0</v>
      </c>
      <c r="AF79" s="61">
        <f t="shared" si="75"/>
        <v>-314.1555</v>
      </c>
      <c r="AG79" s="40">
        <f>SUM(R79*2.2046)</f>
        <v>0</v>
      </c>
      <c r="AH79" s="40">
        <f>SUM(S79*2.2046)</f>
        <v>0</v>
      </c>
      <c r="AI79" s="40">
        <f>SUM(T79*2.2046)</f>
        <v>0</v>
      </c>
      <c r="AJ79" s="61">
        <f t="shared" si="71"/>
        <v>0</v>
      </c>
      <c r="AK79" s="28" t="str">
        <f t="shared" si="76"/>
        <v>DQ</v>
      </c>
    </row>
    <row r="80" spans="1:37" s="34" customFormat="1" ht="12.75">
      <c r="A80" s="23"/>
      <c r="B80" s="42"/>
      <c r="C80" s="22"/>
      <c r="D80" s="43"/>
      <c r="E80" s="23"/>
      <c r="F80" s="30"/>
      <c r="H80" s="35"/>
      <c r="I80" s="36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33"/>
      <c r="W80" s="46"/>
      <c r="X80" s="40"/>
      <c r="Y80" s="40"/>
      <c r="Z80" s="40"/>
      <c r="AA80" s="61"/>
      <c r="AB80" s="40"/>
      <c r="AC80" s="40"/>
      <c r="AD80" s="40"/>
      <c r="AE80" s="40"/>
      <c r="AF80" s="61"/>
      <c r="AG80" s="40"/>
      <c r="AH80" s="40"/>
      <c r="AI80" s="40"/>
      <c r="AJ80" s="61"/>
      <c r="AK80" s="28"/>
    </row>
    <row r="81" spans="1:37" s="22" customFormat="1" ht="15.75">
      <c r="A81" s="23"/>
      <c r="B81" s="57" t="s">
        <v>50</v>
      </c>
      <c r="C81" s="56"/>
      <c r="D81" s="57"/>
      <c r="E81" s="56"/>
      <c r="F81" s="56"/>
      <c r="G81" s="56"/>
      <c r="H81" s="56"/>
      <c r="I81" s="36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33">
        <f aca="true" t="shared" si="80" ref="V81:V103">IF(OR(L81&lt;0,O81&lt;0,T81&lt;0),"DQ",(MAX(J81:L81)+MAX(M81:O81)+MAX(R81:T81)))</f>
        <v>0</v>
      </c>
      <c r="W81" s="56"/>
      <c r="X81" s="56"/>
      <c r="Y81" s="56"/>
      <c r="Z81" s="56"/>
      <c r="AA81" s="61">
        <f aca="true" t="shared" si="81" ref="AA81:AA125">Z81</f>
        <v>0</v>
      </c>
      <c r="AB81" s="40">
        <f aca="true" t="shared" si="82" ref="AB81:AD83">SUM(M81*2.2046)</f>
        <v>0</v>
      </c>
      <c r="AC81" s="40">
        <f t="shared" si="82"/>
        <v>0</v>
      </c>
      <c r="AD81" s="40">
        <f t="shared" si="82"/>
        <v>0</v>
      </c>
      <c r="AE81" s="40"/>
      <c r="AF81" s="61">
        <f aca="true" t="shared" si="83" ref="AF81:AF123">AD81</f>
        <v>0</v>
      </c>
      <c r="AG81" s="40">
        <f aca="true" t="shared" si="84" ref="AG81:AI83">SUM(R81*2.2046)</f>
        <v>0</v>
      </c>
      <c r="AH81" s="40">
        <f t="shared" si="84"/>
        <v>0</v>
      </c>
      <c r="AI81" s="40">
        <f t="shared" si="84"/>
        <v>0</v>
      </c>
      <c r="AJ81" s="61">
        <f aca="true" t="shared" si="85" ref="AJ81:AJ103">AI81</f>
        <v>0</v>
      </c>
      <c r="AK81" s="28">
        <f aca="true" t="shared" si="86" ref="AK81:AK103">IF(OR(Z81&lt;0,AD81&lt;0,AI81&lt;0),"DQ",MAX(X81:Z81)+MAX(AB81:AD81)+MAX(AG81:AI81))</f>
        <v>0</v>
      </c>
    </row>
    <row r="82" spans="1:37" s="22" customFormat="1" ht="12.75">
      <c r="A82" s="23"/>
      <c r="B82" s="31" t="s">
        <v>202</v>
      </c>
      <c r="D82" s="62"/>
      <c r="E82" s="23"/>
      <c r="F82" s="30"/>
      <c r="G82" s="34"/>
      <c r="H82" s="45"/>
      <c r="I82" s="36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33">
        <f>IF(OR(L82&lt;0,O82&lt;0,T82&lt;0),"DQ",(MAX(J82:L82)+MAX(M82:O82)+MAX(R82:T82)))</f>
        <v>0</v>
      </c>
      <c r="W82" s="39"/>
      <c r="X82" s="40">
        <f aca="true" t="shared" si="87" ref="X82:Z83">SUM(J82*2.2046)</f>
        <v>0</v>
      </c>
      <c r="Y82" s="40">
        <f t="shared" si="87"/>
        <v>0</v>
      </c>
      <c r="Z82" s="40">
        <f t="shared" si="87"/>
        <v>0</v>
      </c>
      <c r="AA82" s="61">
        <f>Z82</f>
        <v>0</v>
      </c>
      <c r="AB82" s="40">
        <f t="shared" si="82"/>
        <v>0</v>
      </c>
      <c r="AC82" s="40">
        <f t="shared" si="82"/>
        <v>0</v>
      </c>
      <c r="AD82" s="40">
        <f t="shared" si="82"/>
        <v>0</v>
      </c>
      <c r="AE82" s="40"/>
      <c r="AF82" s="61">
        <f>AD82</f>
        <v>0</v>
      </c>
      <c r="AG82" s="40">
        <f t="shared" si="84"/>
        <v>0</v>
      </c>
      <c r="AH82" s="40">
        <f t="shared" si="84"/>
        <v>0</v>
      </c>
      <c r="AI82" s="40">
        <f t="shared" si="84"/>
        <v>0</v>
      </c>
      <c r="AJ82" s="61">
        <f>AI82</f>
        <v>0</v>
      </c>
      <c r="AK82" s="28">
        <f>IF(OR(Z82&lt;0,AD82&lt;0,AI82&lt;0),"DQ",MAX(X82:Z82)+MAX(AB82:AD82)+MAX(AG82:AI82))</f>
        <v>0</v>
      </c>
    </row>
    <row r="83" spans="1:37" s="22" customFormat="1" ht="12.75">
      <c r="A83" s="23">
        <v>1</v>
      </c>
      <c r="B83" s="42" t="s">
        <v>133</v>
      </c>
      <c r="C83" s="42" t="s">
        <v>32</v>
      </c>
      <c r="D83" s="43" t="s">
        <v>81</v>
      </c>
      <c r="E83" s="43">
        <v>75</v>
      </c>
      <c r="F83" s="37">
        <v>74.4</v>
      </c>
      <c r="G83" s="44">
        <v>42</v>
      </c>
      <c r="H83" s="45">
        <f>500/(-216.0475144+(16.2606339*F83)+(-0.002388645*POWER(F83,2))+(-0.00113732*POWER(F83,3))+(0.00000701863*POWER(F83,4))+(-0.00000001291*POWER(F83,5)))</f>
        <v>0.7165782473516218</v>
      </c>
      <c r="I83" s="36">
        <f>IF(OR(C83="open men",C83="open women",C83="submaster Men",C83="submaster Women"),1,LOOKUP(G83,TABLES!A:A,TABLES!B:B))</f>
        <v>1</v>
      </c>
      <c r="J83" s="60"/>
      <c r="K83" s="60"/>
      <c r="L83" s="60"/>
      <c r="M83" s="60"/>
      <c r="N83" s="60"/>
      <c r="O83" s="60">
        <v>210</v>
      </c>
      <c r="P83" s="60"/>
      <c r="Q83" s="60"/>
      <c r="R83" s="60"/>
      <c r="S83" s="60"/>
      <c r="T83" s="60"/>
      <c r="U83" s="60"/>
      <c r="V83" s="33">
        <f>IF(OR(L83&lt;0,O83&lt;0,T83&lt;0),"DQ",(MAX(J83:L83)+MAX(M83:O83)+MAX(R83:T83)))</f>
        <v>210</v>
      </c>
      <c r="W83" s="46">
        <f>V83*H83*I83</f>
        <v>150.48143194384056</v>
      </c>
      <c r="X83" s="40">
        <f t="shared" si="87"/>
        <v>0</v>
      </c>
      <c r="Y83" s="40">
        <f t="shared" si="87"/>
        <v>0</v>
      </c>
      <c r="Z83" s="40">
        <f t="shared" si="87"/>
        <v>0</v>
      </c>
      <c r="AA83" s="61">
        <f>Z83</f>
        <v>0</v>
      </c>
      <c r="AB83" s="40">
        <f t="shared" si="82"/>
        <v>0</v>
      </c>
      <c r="AC83" s="40">
        <f t="shared" si="82"/>
        <v>0</v>
      </c>
      <c r="AD83" s="40">
        <f t="shared" si="82"/>
        <v>462.966</v>
      </c>
      <c r="AE83" s="40">
        <f>MAX(X83:Z83)+MAX(AB83:AD83)</f>
        <v>462.966</v>
      </c>
      <c r="AF83" s="61">
        <f>AD83</f>
        <v>462.966</v>
      </c>
      <c r="AG83" s="40">
        <f t="shared" si="84"/>
        <v>0</v>
      </c>
      <c r="AH83" s="40">
        <f t="shared" si="84"/>
        <v>0</v>
      </c>
      <c r="AI83" s="40">
        <f t="shared" si="84"/>
        <v>0</v>
      </c>
      <c r="AJ83" s="61">
        <f>AI83</f>
        <v>0</v>
      </c>
      <c r="AK83" s="28">
        <f>IF(OR(Z83&lt;0,AD83&lt;0,AI83&lt;0),"DQ",MAX(X83:Z83)+MAX(AB83:AD83)+MAX(AG83:AI83))</f>
        <v>462.966</v>
      </c>
    </row>
    <row r="84" spans="1:37" s="22" customFormat="1" ht="12.75">
      <c r="A84" s="23"/>
      <c r="B84" s="42"/>
      <c r="C84" s="42"/>
      <c r="D84" s="43"/>
      <c r="E84" s="43"/>
      <c r="F84" s="37"/>
      <c r="G84" s="44"/>
      <c r="H84" s="45"/>
      <c r="I84" s="36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33"/>
      <c r="W84" s="46"/>
      <c r="X84" s="40"/>
      <c r="Y84" s="40"/>
      <c r="Z84" s="40"/>
      <c r="AA84" s="61"/>
      <c r="AB84" s="40"/>
      <c r="AC84" s="40"/>
      <c r="AD84" s="40"/>
      <c r="AE84" s="40"/>
      <c r="AF84" s="61"/>
      <c r="AG84" s="40"/>
      <c r="AH84" s="40"/>
      <c r="AI84" s="40"/>
      <c r="AJ84" s="61"/>
      <c r="AK84" s="28"/>
    </row>
    <row r="85" spans="1:37" s="22" customFormat="1" ht="12.75">
      <c r="A85" s="23"/>
      <c r="B85" s="31" t="s">
        <v>95</v>
      </c>
      <c r="D85" s="62"/>
      <c r="E85" s="23"/>
      <c r="F85" s="30"/>
      <c r="G85" s="34"/>
      <c r="H85" s="45"/>
      <c r="I85" s="36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33">
        <f t="shared" si="80"/>
        <v>0</v>
      </c>
      <c r="W85" s="39"/>
      <c r="X85" s="40">
        <f aca="true" t="shared" si="88" ref="X85:Z88">SUM(J85*2.2046)</f>
        <v>0</v>
      </c>
      <c r="Y85" s="40">
        <f t="shared" si="88"/>
        <v>0</v>
      </c>
      <c r="Z85" s="40">
        <f t="shared" si="88"/>
        <v>0</v>
      </c>
      <c r="AA85" s="61">
        <f t="shared" si="81"/>
        <v>0</v>
      </c>
      <c r="AB85" s="40">
        <f>SUM(M85*2.2046)</f>
        <v>0</v>
      </c>
      <c r="AC85" s="40">
        <f>SUM(N85*2.2046)</f>
        <v>0</v>
      </c>
      <c r="AD85" s="40">
        <f>SUM(O85*2.2046)</f>
        <v>0</v>
      </c>
      <c r="AE85" s="40"/>
      <c r="AF85" s="61">
        <f t="shared" si="83"/>
        <v>0</v>
      </c>
      <c r="AG85" s="40">
        <f>SUM(R85*2.2046)</f>
        <v>0</v>
      </c>
      <c r="AH85" s="40">
        <f>SUM(S85*2.2046)</f>
        <v>0</v>
      </c>
      <c r="AI85" s="40">
        <f>SUM(T85*2.2046)</f>
        <v>0</v>
      </c>
      <c r="AJ85" s="61">
        <f t="shared" si="85"/>
        <v>0</v>
      </c>
      <c r="AK85" s="28">
        <f t="shared" si="86"/>
        <v>0</v>
      </c>
    </row>
    <row r="86" spans="1:37" s="22" customFormat="1" ht="12.75">
      <c r="A86" s="63" t="s">
        <v>201</v>
      </c>
      <c r="B86" s="42" t="s">
        <v>131</v>
      </c>
      <c r="C86" s="42" t="s">
        <v>32</v>
      </c>
      <c r="D86" s="43" t="s">
        <v>132</v>
      </c>
      <c r="E86" s="43">
        <v>82.5</v>
      </c>
      <c r="F86" s="37">
        <v>80.8</v>
      </c>
      <c r="G86" s="44">
        <v>49</v>
      </c>
      <c r="H86" s="45">
        <f>500/(-216.0475144+(16.2606339*F86)+(-0.002388645*POWER(F86,2))+(-0.00113732*POWER(F86,3))+(0.00000701863*POWER(F86,4))+(-0.00000001291*POWER(F86,5)))</f>
        <v>0.6784634164139757</v>
      </c>
      <c r="I86" s="36">
        <f>IF(OR(C86="open men",C86="open women",C86="submaster Men",C86="submaster Women"),1,LOOKUP(G86,TABLES!A:A,TABLES!B:B))</f>
        <v>1</v>
      </c>
      <c r="J86" s="60"/>
      <c r="K86" s="60"/>
      <c r="L86" s="60"/>
      <c r="M86" s="60"/>
      <c r="N86" s="60"/>
      <c r="O86" s="60">
        <v>-275</v>
      </c>
      <c r="P86" s="60"/>
      <c r="Q86" s="60"/>
      <c r="R86" s="60"/>
      <c r="S86" s="60"/>
      <c r="T86" s="60"/>
      <c r="U86" s="60"/>
      <c r="V86" s="33" t="str">
        <f>IF(OR(L86&lt;0,O86&lt;0,T86&lt;0),"DQ",(MAX(J86:L86)+MAX(M86:O86)+MAX(R86:T86)))</f>
        <v>DQ</v>
      </c>
      <c r="W86" s="46"/>
      <c r="X86" s="40">
        <f aca="true" t="shared" si="89" ref="X86:Z87">SUM(J86*2.2046)</f>
        <v>0</v>
      </c>
      <c r="Y86" s="40">
        <f t="shared" si="89"/>
        <v>0</v>
      </c>
      <c r="Z86" s="40">
        <f t="shared" si="89"/>
        <v>0</v>
      </c>
      <c r="AA86" s="61">
        <f>Z86</f>
        <v>0</v>
      </c>
      <c r="AB86" s="40">
        <f aca="true" t="shared" si="90" ref="AB86:AD87">SUM(M86*2.2046)</f>
        <v>0</v>
      </c>
      <c r="AC86" s="40">
        <f t="shared" si="90"/>
        <v>0</v>
      </c>
      <c r="AD86" s="40">
        <f t="shared" si="90"/>
        <v>-606.265</v>
      </c>
      <c r="AE86" s="40">
        <f>MAX(X86:Z86)+MAX(AB86:AD86)</f>
        <v>0</v>
      </c>
      <c r="AF86" s="61">
        <f>AD86</f>
        <v>-606.265</v>
      </c>
      <c r="AG86" s="40">
        <f aca="true" t="shared" si="91" ref="AG86:AI87">SUM(R86*2.2046)</f>
        <v>0</v>
      </c>
      <c r="AH86" s="40">
        <f t="shared" si="91"/>
        <v>0</v>
      </c>
      <c r="AI86" s="40">
        <f t="shared" si="91"/>
        <v>0</v>
      </c>
      <c r="AJ86" s="61">
        <f>AI86</f>
        <v>0</v>
      </c>
      <c r="AK86" s="28" t="str">
        <f>IF(OR(Z86&lt;0,AD86&lt;0,AI86&lt;0),"DQ",MAX(X86:Z86)+MAX(AB86:AD86)+MAX(AG86:AI86))</f>
        <v>DQ</v>
      </c>
    </row>
    <row r="87" spans="1:37" s="22" customFormat="1" ht="12.75">
      <c r="A87" s="63" t="s">
        <v>201</v>
      </c>
      <c r="B87" s="42" t="s">
        <v>134</v>
      </c>
      <c r="C87" s="42" t="s">
        <v>32</v>
      </c>
      <c r="D87" s="43" t="s">
        <v>135</v>
      </c>
      <c r="E87" s="43">
        <v>82.5</v>
      </c>
      <c r="F87" s="37">
        <v>81.55</v>
      </c>
      <c r="G87" s="44">
        <v>38</v>
      </c>
      <c r="H87" s="45">
        <f>500/(-216.0475144+(16.2606339*F87)+(-0.002388645*POWER(F87,2))+(-0.00113732*POWER(F87,3))+(0.00000701863*POWER(F87,4))+(-0.00000001291*POWER(F87,5)))</f>
        <v>0.6746157789448048</v>
      </c>
      <c r="I87" s="36">
        <f>IF(OR(C87="open men",C87="open women",C87="submaster Men",C87="submaster Women"),1,LOOKUP(G87,TABLES!A:A,TABLES!B:B))</f>
        <v>1</v>
      </c>
      <c r="J87" s="60"/>
      <c r="K87" s="60"/>
      <c r="L87" s="60"/>
      <c r="M87" s="60"/>
      <c r="N87" s="60"/>
      <c r="O87" s="60">
        <v>-252.5</v>
      </c>
      <c r="P87" s="60"/>
      <c r="Q87" s="60"/>
      <c r="R87" s="60"/>
      <c r="S87" s="60"/>
      <c r="T87" s="60"/>
      <c r="U87" s="60"/>
      <c r="V87" s="33" t="str">
        <f>IF(OR(L87&lt;0,O87&lt;0,T87&lt;0),"DQ",(MAX(J87:L87)+MAX(M87:O87)+MAX(R87:T87)))</f>
        <v>DQ</v>
      </c>
      <c r="W87" s="46"/>
      <c r="X87" s="40">
        <f t="shared" si="89"/>
        <v>0</v>
      </c>
      <c r="Y87" s="40">
        <f t="shared" si="89"/>
        <v>0</v>
      </c>
      <c r="Z87" s="40">
        <f t="shared" si="89"/>
        <v>0</v>
      </c>
      <c r="AA87" s="61">
        <f>Z87</f>
        <v>0</v>
      </c>
      <c r="AB87" s="40">
        <f t="shared" si="90"/>
        <v>0</v>
      </c>
      <c r="AC87" s="40">
        <f t="shared" si="90"/>
        <v>0</v>
      </c>
      <c r="AD87" s="40">
        <f t="shared" si="90"/>
        <v>-556.6615</v>
      </c>
      <c r="AE87" s="40">
        <f>MAX(X87:Z87)+MAX(AB87:AD87)</f>
        <v>0</v>
      </c>
      <c r="AF87" s="61">
        <f>AD87</f>
        <v>-556.6615</v>
      </c>
      <c r="AG87" s="40">
        <f t="shared" si="91"/>
        <v>0</v>
      </c>
      <c r="AH87" s="40">
        <f t="shared" si="91"/>
        <v>0</v>
      </c>
      <c r="AI87" s="40">
        <f t="shared" si="91"/>
        <v>0</v>
      </c>
      <c r="AJ87" s="61">
        <f>AI87</f>
        <v>0</v>
      </c>
      <c r="AK87" s="28" t="str">
        <f>IF(OR(Z87&lt;0,AD87&lt;0,AI87&lt;0),"DQ",MAX(X87:Z87)+MAX(AB87:AD87)+MAX(AG87:AI87))</f>
        <v>DQ</v>
      </c>
    </row>
    <row r="88" spans="1:37" s="22" customFormat="1" ht="12.75">
      <c r="A88" s="63" t="s">
        <v>201</v>
      </c>
      <c r="B88" s="42" t="s">
        <v>130</v>
      </c>
      <c r="C88" s="42" t="s">
        <v>32</v>
      </c>
      <c r="D88" s="43" t="s">
        <v>87</v>
      </c>
      <c r="E88" s="43">
        <v>82.5</v>
      </c>
      <c r="F88" s="37">
        <v>82</v>
      </c>
      <c r="G88" s="44">
        <v>48</v>
      </c>
      <c r="H88" s="45">
        <f>500/(-216.0475144+(16.2606339*F88)+(-0.002388645*POWER(F88,2))+(-0.00113732*POWER(F88,3))+(0.00000701863*POWER(F88,4))+(-0.00000001291*POWER(F88,5)))</f>
        <v>0.6723625784128482</v>
      </c>
      <c r="I88" s="36">
        <f>IF(OR(C88="open men",C88="open women",C88="submaster Men",C88="submaster Women"),1,LOOKUP(G88,TABLES!A:A,TABLES!B:B))</f>
        <v>1</v>
      </c>
      <c r="J88" s="60"/>
      <c r="K88" s="60"/>
      <c r="L88" s="60"/>
      <c r="M88" s="60"/>
      <c r="N88" s="60"/>
      <c r="O88" s="60">
        <v>-237.5</v>
      </c>
      <c r="P88" s="60"/>
      <c r="Q88" s="60"/>
      <c r="R88" s="60"/>
      <c r="S88" s="60"/>
      <c r="T88" s="60"/>
      <c r="U88" s="60"/>
      <c r="V88" s="33" t="str">
        <f t="shared" si="80"/>
        <v>DQ</v>
      </c>
      <c r="W88" s="46"/>
      <c r="X88" s="40">
        <f t="shared" si="88"/>
        <v>0</v>
      </c>
      <c r="Y88" s="40">
        <f t="shared" si="88"/>
        <v>0</v>
      </c>
      <c r="Z88" s="40">
        <f t="shared" si="88"/>
        <v>0</v>
      </c>
      <c r="AA88" s="61">
        <f t="shared" si="81"/>
        <v>0</v>
      </c>
      <c r="AB88" s="40">
        <f>SUM(M88*2.2046)</f>
        <v>0</v>
      </c>
      <c r="AC88" s="40">
        <f>SUM(N88*2.2046)</f>
        <v>0</v>
      </c>
      <c r="AD88" s="40">
        <f>SUM(O88*2.2046)</f>
        <v>-523.5925</v>
      </c>
      <c r="AE88" s="40">
        <f>MAX(X88:Z88)+MAX(AB88:AD88)</f>
        <v>0</v>
      </c>
      <c r="AF88" s="61">
        <f t="shared" si="83"/>
        <v>-523.5925</v>
      </c>
      <c r="AG88" s="40">
        <f>SUM(R88*2.2046)</f>
        <v>0</v>
      </c>
      <c r="AH88" s="40">
        <f>SUM(S88*2.2046)</f>
        <v>0</v>
      </c>
      <c r="AI88" s="40">
        <f>SUM(T88*2.2046)</f>
        <v>0</v>
      </c>
      <c r="AJ88" s="61">
        <f t="shared" si="85"/>
        <v>0</v>
      </c>
      <c r="AK88" s="28" t="str">
        <f t="shared" si="86"/>
        <v>DQ</v>
      </c>
    </row>
    <row r="89" spans="1:37" s="22" customFormat="1" ht="12.75">
      <c r="A89" s="23"/>
      <c r="D89" s="43"/>
      <c r="E89" s="23"/>
      <c r="F89" s="30"/>
      <c r="G89" s="34"/>
      <c r="H89" s="45"/>
      <c r="I89" s="36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33">
        <f t="shared" si="80"/>
        <v>0</v>
      </c>
      <c r="W89" s="39"/>
      <c r="X89" s="40"/>
      <c r="Y89" s="40"/>
      <c r="Z89" s="40"/>
      <c r="AA89" s="61">
        <f t="shared" si="81"/>
        <v>0</v>
      </c>
      <c r="AB89" s="40"/>
      <c r="AC89" s="40"/>
      <c r="AD89" s="40"/>
      <c r="AE89" s="40"/>
      <c r="AF89" s="61">
        <f t="shared" si="83"/>
        <v>0</v>
      </c>
      <c r="AG89" s="40"/>
      <c r="AH89" s="40"/>
      <c r="AI89" s="40"/>
      <c r="AJ89" s="61">
        <f t="shared" si="85"/>
        <v>0</v>
      </c>
      <c r="AK89" s="28">
        <f t="shared" si="86"/>
        <v>0</v>
      </c>
    </row>
    <row r="90" spans="1:37" s="22" customFormat="1" ht="12.75">
      <c r="A90" s="23"/>
      <c r="B90" s="31" t="s">
        <v>110</v>
      </c>
      <c r="D90" s="62"/>
      <c r="E90" s="23"/>
      <c r="F90" s="30"/>
      <c r="G90" s="34"/>
      <c r="H90" s="45"/>
      <c r="I90" s="36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33">
        <f t="shared" si="80"/>
        <v>0</v>
      </c>
      <c r="W90" s="39"/>
      <c r="X90" s="40">
        <f aca="true" t="shared" si="92" ref="X90:Z92">SUM(J90*2.2046)</f>
        <v>0</v>
      </c>
      <c r="Y90" s="40">
        <f t="shared" si="92"/>
        <v>0</v>
      </c>
      <c r="Z90" s="40">
        <f t="shared" si="92"/>
        <v>0</v>
      </c>
      <c r="AA90" s="61">
        <f t="shared" si="81"/>
        <v>0</v>
      </c>
      <c r="AB90" s="40">
        <f aca="true" t="shared" si="93" ref="AB90:AD92">SUM(M90*2.2046)</f>
        <v>0</v>
      </c>
      <c r="AC90" s="40">
        <f t="shared" si="93"/>
        <v>0</v>
      </c>
      <c r="AD90" s="40">
        <f t="shared" si="93"/>
        <v>0</v>
      </c>
      <c r="AE90" s="40"/>
      <c r="AF90" s="61">
        <f t="shared" si="83"/>
        <v>0</v>
      </c>
      <c r="AG90" s="40">
        <f aca="true" t="shared" si="94" ref="AG90:AI92">SUM(R90*2.2046)</f>
        <v>0</v>
      </c>
      <c r="AH90" s="40">
        <f t="shared" si="94"/>
        <v>0</v>
      </c>
      <c r="AI90" s="40">
        <f t="shared" si="94"/>
        <v>0</v>
      </c>
      <c r="AJ90" s="61">
        <f t="shared" si="85"/>
        <v>0</v>
      </c>
      <c r="AK90" s="28">
        <f t="shared" si="86"/>
        <v>0</v>
      </c>
    </row>
    <row r="91" spans="1:37" s="22" customFormat="1" ht="12.75">
      <c r="A91" s="23">
        <v>1</v>
      </c>
      <c r="B91" s="42" t="s">
        <v>136</v>
      </c>
      <c r="C91" s="42" t="s">
        <v>32</v>
      </c>
      <c r="D91" s="43" t="s">
        <v>93</v>
      </c>
      <c r="E91" s="43">
        <v>90</v>
      </c>
      <c r="F91" s="37">
        <v>84.4</v>
      </c>
      <c r="G91" s="44">
        <v>40</v>
      </c>
      <c r="H91" s="45">
        <f>500/(-216.0475144+(16.2606339*F91)+(-0.002388645*POWER(F91,2))+(-0.00113732*POWER(F91,3))+(0.00000701863*POWER(F91,4))+(-0.00000001291*POWER(F91,5)))</f>
        <v>0.6610110430168099</v>
      </c>
      <c r="I91" s="36">
        <f>IF(OR(C91="open men",C91="open women",C91="submaster Men",C91="submaster Women"),1,LOOKUP(G91,TABLES!A:A,TABLES!B:B))</f>
        <v>1</v>
      </c>
      <c r="J91" s="60"/>
      <c r="K91" s="60"/>
      <c r="L91" s="60"/>
      <c r="M91" s="60"/>
      <c r="N91" s="60"/>
      <c r="O91" s="60">
        <v>280</v>
      </c>
      <c r="P91" s="60"/>
      <c r="Q91" s="60"/>
      <c r="R91" s="60"/>
      <c r="S91" s="60"/>
      <c r="T91" s="60"/>
      <c r="U91" s="60"/>
      <c r="V91" s="33">
        <f t="shared" si="80"/>
        <v>280</v>
      </c>
      <c r="W91" s="46">
        <f>V91*H91*I91</f>
        <v>185.08309204470677</v>
      </c>
      <c r="X91" s="40">
        <f t="shared" si="92"/>
        <v>0</v>
      </c>
      <c r="Y91" s="40">
        <f t="shared" si="92"/>
        <v>0</v>
      </c>
      <c r="Z91" s="40">
        <f t="shared" si="92"/>
        <v>0</v>
      </c>
      <c r="AA91" s="61">
        <f t="shared" si="81"/>
        <v>0</v>
      </c>
      <c r="AB91" s="40">
        <f t="shared" si="93"/>
        <v>0</v>
      </c>
      <c r="AC91" s="40">
        <f t="shared" si="93"/>
        <v>0</v>
      </c>
      <c r="AD91" s="40">
        <f t="shared" si="93"/>
        <v>617.288</v>
      </c>
      <c r="AE91" s="40">
        <f>MAX(X91:Z91)+MAX(AB91:AD91)</f>
        <v>617.288</v>
      </c>
      <c r="AF91" s="61">
        <f t="shared" si="83"/>
        <v>617.288</v>
      </c>
      <c r="AG91" s="40">
        <f t="shared" si="94"/>
        <v>0</v>
      </c>
      <c r="AH91" s="40">
        <f t="shared" si="94"/>
        <v>0</v>
      </c>
      <c r="AI91" s="40">
        <f t="shared" si="94"/>
        <v>0</v>
      </c>
      <c r="AJ91" s="61">
        <f t="shared" si="85"/>
        <v>0</v>
      </c>
      <c r="AK91" s="28">
        <f t="shared" si="86"/>
        <v>617.288</v>
      </c>
    </row>
    <row r="92" spans="1:37" s="22" customFormat="1" ht="12.75">
      <c r="A92" s="63" t="s">
        <v>201</v>
      </c>
      <c r="B92" s="42" t="s">
        <v>137</v>
      </c>
      <c r="C92" s="42" t="s">
        <v>32</v>
      </c>
      <c r="D92" s="43" t="s">
        <v>159</v>
      </c>
      <c r="E92" s="43">
        <v>90</v>
      </c>
      <c r="F92" s="37">
        <v>86.2</v>
      </c>
      <c r="G92" s="44">
        <v>30</v>
      </c>
      <c r="H92" s="45">
        <f>500/(-216.0475144+(16.2606339*F92)+(-0.002388645*POWER(F92,2))+(-0.00113732*POWER(F92,3))+(0.00000701863*POWER(F92,4))+(-0.00000001291*POWER(F92,5)))</f>
        <v>0.6531852978810464</v>
      </c>
      <c r="I92" s="36">
        <f>IF(OR(C92="open men",C92="open women",C92="submaster Men",C92="submaster Women"),1,LOOKUP(G92,TABLES!A:A,TABLES!B:B))</f>
        <v>1</v>
      </c>
      <c r="J92" s="60"/>
      <c r="K92" s="60"/>
      <c r="L92" s="60"/>
      <c r="M92" s="60"/>
      <c r="N92" s="60"/>
      <c r="O92" s="60">
        <v>-290</v>
      </c>
      <c r="P92" s="60"/>
      <c r="Q92" s="60"/>
      <c r="R92" s="60"/>
      <c r="S92" s="60"/>
      <c r="T92" s="60"/>
      <c r="U92" s="60"/>
      <c r="V92" s="33" t="str">
        <f t="shared" si="80"/>
        <v>DQ</v>
      </c>
      <c r="W92" s="46"/>
      <c r="X92" s="40">
        <f t="shared" si="92"/>
        <v>0</v>
      </c>
      <c r="Y92" s="40">
        <f t="shared" si="92"/>
        <v>0</v>
      </c>
      <c r="Z92" s="40">
        <f t="shared" si="92"/>
        <v>0</v>
      </c>
      <c r="AA92" s="61">
        <f t="shared" si="81"/>
        <v>0</v>
      </c>
      <c r="AB92" s="40">
        <f t="shared" si="93"/>
        <v>0</v>
      </c>
      <c r="AC92" s="40">
        <f t="shared" si="93"/>
        <v>0</v>
      </c>
      <c r="AD92" s="40">
        <f t="shared" si="93"/>
        <v>-639.3340000000001</v>
      </c>
      <c r="AE92" s="40">
        <f>MAX(X92:Z92)+MAX(AB92:AD92)</f>
        <v>0</v>
      </c>
      <c r="AF92" s="61">
        <f t="shared" si="83"/>
        <v>-639.3340000000001</v>
      </c>
      <c r="AG92" s="40">
        <f t="shared" si="94"/>
        <v>0</v>
      </c>
      <c r="AH92" s="40">
        <f t="shared" si="94"/>
        <v>0</v>
      </c>
      <c r="AI92" s="40">
        <f t="shared" si="94"/>
        <v>0</v>
      </c>
      <c r="AJ92" s="61">
        <f t="shared" si="85"/>
        <v>0</v>
      </c>
      <c r="AK92" s="28" t="str">
        <f t="shared" si="86"/>
        <v>DQ</v>
      </c>
    </row>
    <row r="93" spans="1:37" s="22" customFormat="1" ht="12.75">
      <c r="A93" s="23"/>
      <c r="D93" s="43"/>
      <c r="E93" s="23"/>
      <c r="F93" s="30"/>
      <c r="G93" s="34"/>
      <c r="H93" s="45"/>
      <c r="I93" s="36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33">
        <f t="shared" si="80"/>
        <v>0</v>
      </c>
      <c r="W93" s="39"/>
      <c r="X93" s="40"/>
      <c r="Y93" s="40"/>
      <c r="Z93" s="40"/>
      <c r="AA93" s="61">
        <f t="shared" si="81"/>
        <v>0</v>
      </c>
      <c r="AB93" s="40"/>
      <c r="AC93" s="40"/>
      <c r="AD93" s="40"/>
      <c r="AE93" s="40"/>
      <c r="AF93" s="61">
        <f t="shared" si="83"/>
        <v>0</v>
      </c>
      <c r="AG93" s="40"/>
      <c r="AH93" s="40"/>
      <c r="AI93" s="40"/>
      <c r="AJ93" s="61">
        <f t="shared" si="85"/>
        <v>0</v>
      </c>
      <c r="AK93" s="28">
        <f t="shared" si="86"/>
        <v>0</v>
      </c>
    </row>
    <row r="94" spans="1:37" s="22" customFormat="1" ht="12.75">
      <c r="A94" s="23"/>
      <c r="B94" s="31" t="s">
        <v>111</v>
      </c>
      <c r="D94" s="62"/>
      <c r="E94" s="23"/>
      <c r="F94" s="30"/>
      <c r="G94" s="34"/>
      <c r="H94" s="45"/>
      <c r="I94" s="36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33">
        <f t="shared" si="80"/>
        <v>0</v>
      </c>
      <c r="W94" s="39"/>
      <c r="X94" s="40">
        <f aca="true" t="shared" si="95" ref="X94:Z98">SUM(J94*2.2046)</f>
        <v>0</v>
      </c>
      <c r="Y94" s="40">
        <f t="shared" si="95"/>
        <v>0</v>
      </c>
      <c r="Z94" s="40">
        <f t="shared" si="95"/>
        <v>0</v>
      </c>
      <c r="AA94" s="61">
        <f t="shared" si="81"/>
        <v>0</v>
      </c>
      <c r="AB94" s="40">
        <f aca="true" t="shared" si="96" ref="AB94:AD98">SUM(M94*2.2046)</f>
        <v>0</v>
      </c>
      <c r="AC94" s="40">
        <f t="shared" si="96"/>
        <v>0</v>
      </c>
      <c r="AD94" s="40">
        <f t="shared" si="96"/>
        <v>0</v>
      </c>
      <c r="AE94" s="40"/>
      <c r="AF94" s="61">
        <f t="shared" si="83"/>
        <v>0</v>
      </c>
      <c r="AG94" s="40">
        <f aca="true" t="shared" si="97" ref="AG94:AI98">SUM(R94*2.2046)</f>
        <v>0</v>
      </c>
      <c r="AH94" s="40">
        <f t="shared" si="97"/>
        <v>0</v>
      </c>
      <c r="AI94" s="40">
        <f t="shared" si="97"/>
        <v>0</v>
      </c>
      <c r="AJ94" s="61">
        <f t="shared" si="85"/>
        <v>0</v>
      </c>
      <c r="AK94" s="28">
        <f t="shared" si="86"/>
        <v>0</v>
      </c>
    </row>
    <row r="95" spans="1:37" s="42" customFormat="1" ht="12.75">
      <c r="A95" s="23">
        <v>1</v>
      </c>
      <c r="B95" s="42" t="s">
        <v>141</v>
      </c>
      <c r="C95" s="42" t="s">
        <v>32</v>
      </c>
      <c r="D95" s="43" t="s">
        <v>135</v>
      </c>
      <c r="E95" s="43">
        <v>100</v>
      </c>
      <c r="F95" s="37">
        <v>100</v>
      </c>
      <c r="G95" s="44">
        <v>36</v>
      </c>
      <c r="H95" s="45">
        <f>500/(-216.0475144+(16.2606339*F95)+(-0.002388645*POWER(F95,2))+(-0.00113732*POWER(F95,3))+(0.00000701863*POWER(F95,4))+(-0.00000001291*POWER(F95,5)))</f>
        <v>0.608589071906651</v>
      </c>
      <c r="I95" s="36">
        <f>IF(OR(C95="open men",C95="open women",C95="submaster Men",C95="submaster Women"),1,LOOKUP(G95,TABLES!A:A,TABLES!B:B))</f>
        <v>1</v>
      </c>
      <c r="J95" s="60"/>
      <c r="K95" s="60"/>
      <c r="L95" s="60"/>
      <c r="M95" s="60"/>
      <c r="N95" s="60"/>
      <c r="O95" s="60">
        <v>342.5</v>
      </c>
      <c r="P95" s="60"/>
      <c r="Q95" s="60"/>
      <c r="R95" s="60"/>
      <c r="S95" s="60"/>
      <c r="T95" s="60"/>
      <c r="U95" s="60"/>
      <c r="V95" s="33">
        <f>IF(OR(L95&lt;0,O95&lt;0,T95&lt;0),"DQ",(MAX(J95:L95)+MAX(M95:O95)+MAX(R95:T95)))</f>
        <v>342.5</v>
      </c>
      <c r="W95" s="46">
        <f>V95*H95*I95</f>
        <v>208.44175712802797</v>
      </c>
      <c r="X95" s="40">
        <f aca="true" t="shared" si="98" ref="X95:Z96">SUM(J95*2.2046)</f>
        <v>0</v>
      </c>
      <c r="Y95" s="40">
        <f t="shared" si="98"/>
        <v>0</v>
      </c>
      <c r="Z95" s="40">
        <f t="shared" si="98"/>
        <v>0</v>
      </c>
      <c r="AA95" s="61">
        <f>Z95</f>
        <v>0</v>
      </c>
      <c r="AB95" s="40">
        <f aca="true" t="shared" si="99" ref="AB95:AD96">SUM(M95*2.2046)</f>
        <v>0</v>
      </c>
      <c r="AC95" s="40">
        <f t="shared" si="99"/>
        <v>0</v>
      </c>
      <c r="AD95" s="40">
        <f t="shared" si="99"/>
        <v>755.0755</v>
      </c>
      <c r="AE95" s="40">
        <f>MAX(X95:Z95)+MAX(AB95:AD95)</f>
        <v>755.0755</v>
      </c>
      <c r="AF95" s="61">
        <f>AD95</f>
        <v>755.0755</v>
      </c>
      <c r="AG95" s="40">
        <f aca="true" t="shared" si="100" ref="AG95:AI96">SUM(R95*2.2046)</f>
        <v>0</v>
      </c>
      <c r="AH95" s="40">
        <f t="shared" si="100"/>
        <v>0</v>
      </c>
      <c r="AI95" s="40">
        <f t="shared" si="100"/>
        <v>0</v>
      </c>
      <c r="AJ95" s="61">
        <f>AI95</f>
        <v>0</v>
      </c>
      <c r="AK95" s="28">
        <f>IF(OR(Z95&lt;0,AD95&lt;0,AI95&lt;0),"DQ",MAX(X95:Z95)+MAX(AB95:AD95)+MAX(AG95:AI95))</f>
        <v>755.0755</v>
      </c>
    </row>
    <row r="96" spans="1:37" s="42" customFormat="1" ht="12.75">
      <c r="A96" s="23">
        <v>2</v>
      </c>
      <c r="B96" s="42" t="s">
        <v>140</v>
      </c>
      <c r="C96" s="42" t="s">
        <v>32</v>
      </c>
      <c r="D96" s="43" t="s">
        <v>81</v>
      </c>
      <c r="E96" s="43">
        <v>100</v>
      </c>
      <c r="F96" s="37">
        <v>98.55</v>
      </c>
      <c r="G96" s="44">
        <v>33</v>
      </c>
      <c r="H96" s="45">
        <f>500/(-216.0475144+(16.2606339*F96)+(-0.002388645*POWER(F96,2))+(-0.00113732*POWER(F96,3))+(0.00000701863*POWER(F96,4))+(-0.00000001291*POWER(F96,5)))</f>
        <v>0.6122178427185487</v>
      </c>
      <c r="I96" s="36">
        <f>IF(OR(C96="open men",C96="open women",C96="submaster Men",C96="submaster Women"),1,LOOKUP(G96,TABLES!A:A,TABLES!B:B))</f>
        <v>1</v>
      </c>
      <c r="J96" s="60"/>
      <c r="K96" s="60"/>
      <c r="L96" s="60"/>
      <c r="M96" s="60"/>
      <c r="N96" s="60"/>
      <c r="O96" s="60">
        <v>270</v>
      </c>
      <c r="P96" s="60"/>
      <c r="Q96" s="60"/>
      <c r="R96" s="60"/>
      <c r="S96" s="60"/>
      <c r="T96" s="60"/>
      <c r="U96" s="60"/>
      <c r="V96" s="33">
        <f>IF(OR(L96&lt;0,O96&lt;0,T96&lt;0),"DQ",(MAX(J96:L96)+MAX(M96:O96)+MAX(R96:T96)))</f>
        <v>270</v>
      </c>
      <c r="W96" s="46">
        <f>V96*H96*I96</f>
        <v>165.29881753400815</v>
      </c>
      <c r="X96" s="40">
        <f t="shared" si="98"/>
        <v>0</v>
      </c>
      <c r="Y96" s="40">
        <f t="shared" si="98"/>
        <v>0</v>
      </c>
      <c r="Z96" s="40">
        <f t="shared" si="98"/>
        <v>0</v>
      </c>
      <c r="AA96" s="61">
        <f>Z96</f>
        <v>0</v>
      </c>
      <c r="AB96" s="40">
        <f t="shared" si="99"/>
        <v>0</v>
      </c>
      <c r="AC96" s="40">
        <f t="shared" si="99"/>
        <v>0</v>
      </c>
      <c r="AD96" s="40">
        <f t="shared" si="99"/>
        <v>595.2420000000001</v>
      </c>
      <c r="AE96" s="40">
        <f>MAX(X96:Z96)+MAX(AB96:AD96)</f>
        <v>595.2420000000001</v>
      </c>
      <c r="AF96" s="61">
        <f>AD96</f>
        <v>595.2420000000001</v>
      </c>
      <c r="AG96" s="40">
        <f t="shared" si="100"/>
        <v>0</v>
      </c>
      <c r="AH96" s="40">
        <f t="shared" si="100"/>
        <v>0</v>
      </c>
      <c r="AI96" s="40">
        <f t="shared" si="100"/>
        <v>0</v>
      </c>
      <c r="AJ96" s="61">
        <f>AI96</f>
        <v>0</v>
      </c>
      <c r="AK96" s="28">
        <f>IF(OR(Z96&lt;0,AD96&lt;0,AI96&lt;0),"DQ",MAX(X96:Z96)+MAX(AB96:AD96)+MAX(AG96:AI96))</f>
        <v>595.2420000000001</v>
      </c>
    </row>
    <row r="97" spans="1:37" s="22" customFormat="1" ht="12.75">
      <c r="A97" s="23">
        <v>3</v>
      </c>
      <c r="B97" s="42" t="s">
        <v>138</v>
      </c>
      <c r="C97" s="42" t="s">
        <v>32</v>
      </c>
      <c r="D97" s="43" t="s">
        <v>139</v>
      </c>
      <c r="E97" s="43">
        <v>100</v>
      </c>
      <c r="F97" s="37">
        <v>98.4</v>
      </c>
      <c r="G97" s="44">
        <v>36</v>
      </c>
      <c r="H97" s="45">
        <f>500/(-216.0475144+(16.2606339*F97)+(-0.002388645*POWER(F97,2))+(-0.00113732*POWER(F97,3))+(0.00000701863*POWER(F97,4))+(-0.00000001291*POWER(F97,5)))</f>
        <v>0.6126052006768062</v>
      </c>
      <c r="I97" s="36">
        <f>IF(OR(C97="open men",C97="open women",C97="submaster Men",C97="submaster Women"),1,LOOKUP(G97,TABLES!A:A,TABLES!B:B))</f>
        <v>1</v>
      </c>
      <c r="J97" s="60"/>
      <c r="K97" s="60"/>
      <c r="L97" s="60"/>
      <c r="M97" s="60"/>
      <c r="N97" s="60"/>
      <c r="O97" s="60">
        <v>265</v>
      </c>
      <c r="P97" s="60"/>
      <c r="Q97" s="60"/>
      <c r="R97" s="60"/>
      <c r="S97" s="60"/>
      <c r="T97" s="60"/>
      <c r="U97" s="60"/>
      <c r="V97" s="33">
        <f t="shared" si="80"/>
        <v>265</v>
      </c>
      <c r="W97" s="46">
        <f>V97*H97*I97</f>
        <v>162.34037817935365</v>
      </c>
      <c r="X97" s="40">
        <f t="shared" si="95"/>
        <v>0</v>
      </c>
      <c r="Y97" s="40">
        <f t="shared" si="95"/>
        <v>0</v>
      </c>
      <c r="Z97" s="40">
        <f t="shared" si="95"/>
        <v>0</v>
      </c>
      <c r="AA97" s="61">
        <f t="shared" si="81"/>
        <v>0</v>
      </c>
      <c r="AB97" s="40">
        <f t="shared" si="96"/>
        <v>0</v>
      </c>
      <c r="AC97" s="40">
        <f t="shared" si="96"/>
        <v>0</v>
      </c>
      <c r="AD97" s="40">
        <f t="shared" si="96"/>
        <v>584.219</v>
      </c>
      <c r="AE97" s="40">
        <f>MAX(X97:Z97)+MAX(AB97:AD97)</f>
        <v>584.219</v>
      </c>
      <c r="AF97" s="61">
        <f t="shared" si="83"/>
        <v>584.219</v>
      </c>
      <c r="AG97" s="40">
        <f t="shared" si="97"/>
        <v>0</v>
      </c>
      <c r="AH97" s="40">
        <f t="shared" si="97"/>
        <v>0</v>
      </c>
      <c r="AI97" s="40">
        <f t="shared" si="97"/>
        <v>0</v>
      </c>
      <c r="AJ97" s="61">
        <f t="shared" si="85"/>
        <v>0</v>
      </c>
      <c r="AK97" s="28">
        <f t="shared" si="86"/>
        <v>584.219</v>
      </c>
    </row>
    <row r="98" spans="1:37" s="22" customFormat="1" ht="12.75">
      <c r="A98" s="23">
        <v>4</v>
      </c>
      <c r="B98" s="42" t="s">
        <v>100</v>
      </c>
      <c r="C98" s="42" t="s">
        <v>32</v>
      </c>
      <c r="D98" s="43" t="s">
        <v>87</v>
      </c>
      <c r="E98" s="43">
        <v>100</v>
      </c>
      <c r="F98" s="37">
        <v>98.5</v>
      </c>
      <c r="G98" s="44">
        <v>25</v>
      </c>
      <c r="H98" s="45">
        <f>500/(-216.0475144+(16.2606339*F98)+(-0.002388645*POWER(F98,2))+(-0.00113732*POWER(F98,3))+(0.00000701863*POWER(F98,4))+(-0.00000001291*POWER(F98,5)))</f>
        <v>0.6123467078003062</v>
      </c>
      <c r="I98" s="36">
        <f>IF(OR(C98="open men",C98="open women",C98="submaster Men",C98="submaster Women"),1,LOOKUP(G98,TABLES!A:A,TABLES!B:B))</f>
        <v>1</v>
      </c>
      <c r="J98" s="60"/>
      <c r="K98" s="60"/>
      <c r="L98" s="60"/>
      <c r="M98" s="60"/>
      <c r="N98" s="60"/>
      <c r="O98" s="60">
        <v>242.5</v>
      </c>
      <c r="P98" s="60"/>
      <c r="Q98" s="60"/>
      <c r="R98" s="60"/>
      <c r="S98" s="60"/>
      <c r="T98" s="60"/>
      <c r="U98" s="60"/>
      <c r="V98" s="33">
        <f t="shared" si="80"/>
        <v>242.5</v>
      </c>
      <c r="W98" s="46">
        <f>V98*H98*I98</f>
        <v>148.49407664157425</v>
      </c>
      <c r="X98" s="40">
        <f t="shared" si="95"/>
        <v>0</v>
      </c>
      <c r="Y98" s="40">
        <f t="shared" si="95"/>
        <v>0</v>
      </c>
      <c r="Z98" s="40">
        <f t="shared" si="95"/>
        <v>0</v>
      </c>
      <c r="AA98" s="61">
        <f t="shared" si="81"/>
        <v>0</v>
      </c>
      <c r="AB98" s="40">
        <f t="shared" si="96"/>
        <v>0</v>
      </c>
      <c r="AC98" s="40">
        <f t="shared" si="96"/>
        <v>0</v>
      </c>
      <c r="AD98" s="40">
        <f t="shared" si="96"/>
        <v>534.6155</v>
      </c>
      <c r="AE98" s="40">
        <f>MAX(X98:Z98)+MAX(AB98:AD98)</f>
        <v>534.6155</v>
      </c>
      <c r="AF98" s="61">
        <f t="shared" si="83"/>
        <v>534.6155</v>
      </c>
      <c r="AG98" s="40">
        <f t="shared" si="97"/>
        <v>0</v>
      </c>
      <c r="AH98" s="40">
        <f t="shared" si="97"/>
        <v>0</v>
      </c>
      <c r="AI98" s="40">
        <f t="shared" si="97"/>
        <v>0</v>
      </c>
      <c r="AJ98" s="61">
        <f t="shared" si="85"/>
        <v>0</v>
      </c>
      <c r="AK98" s="28">
        <f t="shared" si="86"/>
        <v>534.6155</v>
      </c>
    </row>
    <row r="99" spans="1:37" s="22" customFormat="1" ht="12.75">
      <c r="A99" s="23"/>
      <c r="D99" s="43"/>
      <c r="E99" s="23"/>
      <c r="F99" s="30"/>
      <c r="G99" s="34"/>
      <c r="H99" s="45"/>
      <c r="I99" s="36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33">
        <f t="shared" si="80"/>
        <v>0</v>
      </c>
      <c r="W99" s="39"/>
      <c r="X99" s="40"/>
      <c r="Y99" s="40"/>
      <c r="Z99" s="40"/>
      <c r="AA99" s="61">
        <f t="shared" si="81"/>
        <v>0</v>
      </c>
      <c r="AB99" s="40"/>
      <c r="AC99" s="40"/>
      <c r="AD99" s="40"/>
      <c r="AE99" s="40"/>
      <c r="AF99" s="61">
        <f t="shared" si="83"/>
        <v>0</v>
      </c>
      <c r="AG99" s="40"/>
      <c r="AH99" s="40"/>
      <c r="AI99" s="40"/>
      <c r="AJ99" s="61">
        <f t="shared" si="85"/>
        <v>0</v>
      </c>
      <c r="AK99" s="28">
        <f t="shared" si="86"/>
        <v>0</v>
      </c>
    </row>
    <row r="100" spans="1:37" s="22" customFormat="1" ht="12.75">
      <c r="A100" s="23"/>
      <c r="B100" s="31" t="s">
        <v>112</v>
      </c>
      <c r="D100" s="62"/>
      <c r="E100" s="23"/>
      <c r="F100" s="30"/>
      <c r="G100" s="34"/>
      <c r="H100" s="45"/>
      <c r="I100" s="36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33">
        <f t="shared" si="80"/>
        <v>0</v>
      </c>
      <c r="W100" s="39"/>
      <c r="X100" s="40">
        <f aca="true" t="shared" si="101" ref="X100:Z104">SUM(J100*2.2046)</f>
        <v>0</v>
      </c>
      <c r="Y100" s="40">
        <f t="shared" si="101"/>
        <v>0</v>
      </c>
      <c r="Z100" s="40">
        <f t="shared" si="101"/>
        <v>0</v>
      </c>
      <c r="AA100" s="61">
        <f t="shared" si="81"/>
        <v>0</v>
      </c>
      <c r="AB100" s="40">
        <f aca="true" t="shared" si="102" ref="AB100:AD104">SUM(M100*2.2046)</f>
        <v>0</v>
      </c>
      <c r="AC100" s="40">
        <f t="shared" si="102"/>
        <v>0</v>
      </c>
      <c r="AD100" s="40">
        <f t="shared" si="102"/>
        <v>0</v>
      </c>
      <c r="AE100" s="40"/>
      <c r="AF100" s="61">
        <f t="shared" si="83"/>
        <v>0</v>
      </c>
      <c r="AG100" s="40">
        <f aca="true" t="shared" si="103" ref="AG100:AI104">SUM(R100*2.2046)</f>
        <v>0</v>
      </c>
      <c r="AH100" s="40">
        <f t="shared" si="103"/>
        <v>0</v>
      </c>
      <c r="AI100" s="40">
        <f t="shared" si="103"/>
        <v>0</v>
      </c>
      <c r="AJ100" s="61">
        <f t="shared" si="85"/>
        <v>0</v>
      </c>
      <c r="AK100" s="28">
        <f t="shared" si="86"/>
        <v>0</v>
      </c>
    </row>
    <row r="101" spans="1:37" s="22" customFormat="1" ht="12.75">
      <c r="A101" s="23">
        <v>1</v>
      </c>
      <c r="B101" s="42" t="s">
        <v>146</v>
      </c>
      <c r="C101" s="42" t="s">
        <v>32</v>
      </c>
      <c r="D101" s="43" t="s">
        <v>81</v>
      </c>
      <c r="E101" s="43">
        <v>110</v>
      </c>
      <c r="F101" s="37">
        <v>107.6</v>
      </c>
      <c r="G101" s="44">
        <v>53</v>
      </c>
      <c r="H101" s="45">
        <f>500/(-216.0475144+(16.2606339*F101)+(-0.002388645*POWER(F101,2))+(-0.00113732*POWER(F101,3))+(0.00000701863*POWER(F101,4))+(-0.00000001291*POWER(F101,5)))</f>
        <v>0.5926197201579041</v>
      </c>
      <c r="I101" s="36">
        <f>IF(OR(C101="open men",C101="open women",C101="submaster Men",C101="submaster Women"),1,LOOKUP(G101,TABLES!A:A,TABLES!B:B))</f>
        <v>1</v>
      </c>
      <c r="J101" s="60"/>
      <c r="K101" s="60"/>
      <c r="L101" s="60"/>
      <c r="M101" s="60"/>
      <c r="N101" s="60"/>
      <c r="O101" s="60">
        <v>295</v>
      </c>
      <c r="P101" s="60"/>
      <c r="Q101" s="60"/>
      <c r="R101" s="60"/>
      <c r="S101" s="60"/>
      <c r="T101" s="60"/>
      <c r="U101" s="60"/>
      <c r="V101" s="33">
        <f>IF(OR(L101&lt;0,O101&lt;0,T101&lt;0),"DQ",(MAX(J101:L101)+MAX(M101:O101)+MAX(R101:T101)))</f>
        <v>295</v>
      </c>
      <c r="W101" s="46">
        <f>V101*H101*I101</f>
        <v>174.8228174465817</v>
      </c>
      <c r="X101" s="40">
        <f aca="true" t="shared" si="104" ref="X101:Z102">SUM(J101*2.2046)</f>
        <v>0</v>
      </c>
      <c r="Y101" s="40">
        <f t="shared" si="104"/>
        <v>0</v>
      </c>
      <c r="Z101" s="40">
        <f t="shared" si="104"/>
        <v>0</v>
      </c>
      <c r="AA101" s="61">
        <f>Z101</f>
        <v>0</v>
      </c>
      <c r="AB101" s="40">
        <f aca="true" t="shared" si="105" ref="AB101:AD102">SUM(M101*2.2046)</f>
        <v>0</v>
      </c>
      <c r="AC101" s="40">
        <f t="shared" si="105"/>
        <v>0</v>
      </c>
      <c r="AD101" s="40">
        <f t="shared" si="105"/>
        <v>650.3570000000001</v>
      </c>
      <c r="AE101" s="40">
        <f>MAX(X101:Z101)+MAX(AB101:AD101)</f>
        <v>650.3570000000001</v>
      </c>
      <c r="AF101" s="61">
        <f>AD101</f>
        <v>650.3570000000001</v>
      </c>
      <c r="AG101" s="40">
        <f aca="true" t="shared" si="106" ref="AG101:AI102">SUM(R101*2.2046)</f>
        <v>0</v>
      </c>
      <c r="AH101" s="40">
        <f t="shared" si="106"/>
        <v>0</v>
      </c>
      <c r="AI101" s="40">
        <f t="shared" si="106"/>
        <v>0</v>
      </c>
      <c r="AJ101" s="61">
        <f>AI101</f>
        <v>0</v>
      </c>
      <c r="AK101" s="28">
        <f>IF(OR(Z101&lt;0,AD101&lt;0,AI101&lt;0),"DQ",MAX(X101:Z101)+MAX(AB101:AD101)+MAX(AG101:AI101))</f>
        <v>650.3570000000001</v>
      </c>
    </row>
    <row r="102" spans="1:37" s="22" customFormat="1" ht="12.75">
      <c r="A102" s="23">
        <v>2</v>
      </c>
      <c r="B102" s="42" t="s">
        <v>143</v>
      </c>
      <c r="C102" s="42" t="s">
        <v>32</v>
      </c>
      <c r="D102" s="43" t="s">
        <v>144</v>
      </c>
      <c r="E102" s="43">
        <v>110</v>
      </c>
      <c r="F102" s="37">
        <v>109.9</v>
      </c>
      <c r="G102" s="44">
        <v>39</v>
      </c>
      <c r="H102" s="45">
        <f>500/(-216.0475144+(16.2606339*F102)+(-0.002388645*POWER(F102,2))+(-0.00113732*POWER(F102,3))+(0.00000701863*POWER(F102,4))+(-0.00000001291*POWER(F102,5)))</f>
        <v>0.58865747682842</v>
      </c>
      <c r="I102" s="36">
        <f>IF(OR(C102="open men",C102="open women",C102="submaster Men",C102="submaster Women"),1,LOOKUP(G102,TABLES!A:A,TABLES!B:B))</f>
        <v>1</v>
      </c>
      <c r="J102" s="60"/>
      <c r="K102" s="60"/>
      <c r="L102" s="60"/>
      <c r="M102" s="60"/>
      <c r="N102" s="60"/>
      <c r="O102" s="60">
        <v>270</v>
      </c>
      <c r="P102" s="60"/>
      <c r="Q102" s="60"/>
      <c r="R102" s="60"/>
      <c r="S102" s="60"/>
      <c r="T102" s="60"/>
      <c r="U102" s="60"/>
      <c r="V102" s="33">
        <f>IF(OR(L102&lt;0,O102&lt;0,T102&lt;0),"DQ",(MAX(J102:L102)+MAX(M102:O102)+MAX(R102:T102)))</f>
        <v>270</v>
      </c>
      <c r="W102" s="46">
        <f>V102*H102*I102</f>
        <v>158.9375187436734</v>
      </c>
      <c r="X102" s="40">
        <f t="shared" si="104"/>
        <v>0</v>
      </c>
      <c r="Y102" s="40">
        <f t="shared" si="104"/>
        <v>0</v>
      </c>
      <c r="Z102" s="40">
        <f t="shared" si="104"/>
        <v>0</v>
      </c>
      <c r="AA102" s="61">
        <f>Z102</f>
        <v>0</v>
      </c>
      <c r="AB102" s="40">
        <f t="shared" si="105"/>
        <v>0</v>
      </c>
      <c r="AC102" s="40">
        <f t="shared" si="105"/>
        <v>0</v>
      </c>
      <c r="AD102" s="40">
        <f t="shared" si="105"/>
        <v>595.2420000000001</v>
      </c>
      <c r="AE102" s="40">
        <f>MAX(X102:Z102)+MAX(AB102:AD102)</f>
        <v>595.2420000000001</v>
      </c>
      <c r="AF102" s="61">
        <f>AD102</f>
        <v>595.2420000000001</v>
      </c>
      <c r="AG102" s="40">
        <f t="shared" si="106"/>
        <v>0</v>
      </c>
      <c r="AH102" s="40">
        <f t="shared" si="106"/>
        <v>0</v>
      </c>
      <c r="AI102" s="40">
        <f t="shared" si="106"/>
        <v>0</v>
      </c>
      <c r="AJ102" s="61">
        <f>AI102</f>
        <v>0</v>
      </c>
      <c r="AK102" s="28">
        <f>IF(OR(Z102&lt;0,AD102&lt;0,AI102&lt;0),"DQ",MAX(X102:Z102)+MAX(AB102:AD102)+MAX(AG102:AI102))</f>
        <v>595.2420000000001</v>
      </c>
    </row>
    <row r="103" spans="1:37" s="22" customFormat="1" ht="12.75">
      <c r="A103" s="63" t="s">
        <v>201</v>
      </c>
      <c r="B103" s="42" t="s">
        <v>142</v>
      </c>
      <c r="C103" s="42" t="s">
        <v>32</v>
      </c>
      <c r="D103" s="43" t="s">
        <v>83</v>
      </c>
      <c r="E103" s="43">
        <v>110</v>
      </c>
      <c r="F103" s="37">
        <v>107</v>
      </c>
      <c r="G103" s="44">
        <v>50</v>
      </c>
      <c r="H103" s="45">
        <f>500/(-216.0475144+(16.2606339*F103)+(-0.002388645*POWER(F103,2))+(-0.00113732*POWER(F103,3))+(0.00000701863*POWER(F103,4))+(-0.00000001291*POWER(F103,5)))</f>
        <v>0.5937138035590196</v>
      </c>
      <c r="I103" s="36">
        <f>IF(OR(C103="open men",C103="open women",C103="submaster Men",C103="submaster Women"),1,LOOKUP(G103,TABLES!A:A,TABLES!B:B))</f>
        <v>1</v>
      </c>
      <c r="J103" s="60"/>
      <c r="K103" s="60"/>
      <c r="L103" s="60"/>
      <c r="M103" s="60"/>
      <c r="N103" s="60"/>
      <c r="O103" s="60">
        <v>-335</v>
      </c>
      <c r="P103" s="60"/>
      <c r="Q103" s="60"/>
      <c r="R103" s="60"/>
      <c r="S103" s="60"/>
      <c r="T103" s="60"/>
      <c r="U103" s="60"/>
      <c r="V103" s="33" t="str">
        <f t="shared" si="80"/>
        <v>DQ</v>
      </c>
      <c r="W103" s="46" t="e">
        <f>V103*H103*I103</f>
        <v>#VALUE!</v>
      </c>
      <c r="X103" s="40">
        <f t="shared" si="101"/>
        <v>0</v>
      </c>
      <c r="Y103" s="40">
        <f t="shared" si="101"/>
        <v>0</v>
      </c>
      <c r="Z103" s="40">
        <f t="shared" si="101"/>
        <v>0</v>
      </c>
      <c r="AA103" s="61">
        <f t="shared" si="81"/>
        <v>0</v>
      </c>
      <c r="AB103" s="40">
        <f t="shared" si="102"/>
        <v>0</v>
      </c>
      <c r="AC103" s="40">
        <f t="shared" si="102"/>
        <v>0</v>
      </c>
      <c r="AD103" s="40">
        <f t="shared" si="102"/>
        <v>-738.541</v>
      </c>
      <c r="AE103" s="40">
        <f>MAX(X103:Z103)+MAX(AB103:AD103)</f>
        <v>0</v>
      </c>
      <c r="AF103" s="61">
        <f t="shared" si="83"/>
        <v>-738.541</v>
      </c>
      <c r="AG103" s="40">
        <f t="shared" si="103"/>
        <v>0</v>
      </c>
      <c r="AH103" s="40">
        <f t="shared" si="103"/>
        <v>0</v>
      </c>
      <c r="AI103" s="40">
        <f t="shared" si="103"/>
        <v>0</v>
      </c>
      <c r="AJ103" s="61">
        <f t="shared" si="85"/>
        <v>0</v>
      </c>
      <c r="AK103" s="28" t="str">
        <f t="shared" si="86"/>
        <v>DQ</v>
      </c>
    </row>
    <row r="104" spans="1:37" s="22" customFormat="1" ht="12.75">
      <c r="A104" s="63" t="s">
        <v>201</v>
      </c>
      <c r="B104" s="42" t="s">
        <v>145</v>
      </c>
      <c r="C104" s="42" t="s">
        <v>32</v>
      </c>
      <c r="D104" s="43" t="s">
        <v>159</v>
      </c>
      <c r="E104" s="43">
        <v>110</v>
      </c>
      <c r="F104" s="37">
        <v>106.7</v>
      </c>
      <c r="G104" s="44">
        <v>50</v>
      </c>
      <c r="H104" s="45">
        <f>500/(-216.0475144+(16.2606339*F104)+(-0.002388645*POWER(F104,2))+(-0.00113732*POWER(F104,3))+(0.00000701863*POWER(F104,4))+(-0.00000001291*POWER(F104,5)))</f>
        <v>0.5942706317672833</v>
      </c>
      <c r="I104" s="36">
        <f>IF(OR(C104="open men",C104="open women",C104="submaster Men",C104="submaster Women"),1,LOOKUP(G104,TABLES!A:A,TABLES!B:B))</f>
        <v>1</v>
      </c>
      <c r="J104" s="60"/>
      <c r="K104" s="60"/>
      <c r="L104" s="60"/>
      <c r="M104" s="60"/>
      <c r="N104" s="60"/>
      <c r="O104" s="60">
        <v>-320</v>
      </c>
      <c r="P104" s="60"/>
      <c r="Q104" s="60"/>
      <c r="R104" s="60"/>
      <c r="S104" s="60"/>
      <c r="T104" s="60"/>
      <c r="U104" s="60"/>
      <c r="V104" s="33" t="str">
        <f aca="true" t="shared" si="107" ref="V104:V121">IF(OR(L104&lt;0,O104&lt;0,T104&lt;0),"DQ",(MAX(J104:L104)+MAX(M104:O104)+MAX(R104:T104)))</f>
        <v>DQ</v>
      </c>
      <c r="W104" s="46" t="e">
        <f>V104*H104*I104</f>
        <v>#VALUE!</v>
      </c>
      <c r="X104" s="40">
        <f t="shared" si="101"/>
        <v>0</v>
      </c>
      <c r="Y104" s="40">
        <f t="shared" si="101"/>
        <v>0</v>
      </c>
      <c r="Z104" s="40">
        <f t="shared" si="101"/>
        <v>0</v>
      </c>
      <c r="AA104" s="61">
        <f t="shared" si="81"/>
        <v>0</v>
      </c>
      <c r="AB104" s="40">
        <f t="shared" si="102"/>
        <v>0</v>
      </c>
      <c r="AC104" s="40">
        <f t="shared" si="102"/>
        <v>0</v>
      </c>
      <c r="AD104" s="40">
        <f t="shared" si="102"/>
        <v>-705.472</v>
      </c>
      <c r="AE104" s="40">
        <f>MAX(X104:Z104)+MAX(AB104:AD104)</f>
        <v>0</v>
      </c>
      <c r="AF104" s="61">
        <f t="shared" si="83"/>
        <v>-705.472</v>
      </c>
      <c r="AG104" s="40">
        <f t="shared" si="103"/>
        <v>0</v>
      </c>
      <c r="AH104" s="40">
        <f t="shared" si="103"/>
        <v>0</v>
      </c>
      <c r="AI104" s="40">
        <f t="shared" si="103"/>
        <v>0</v>
      </c>
      <c r="AJ104" s="61">
        <f aca="true" t="shared" si="108" ref="AJ104:AJ121">AI104</f>
        <v>0</v>
      </c>
      <c r="AK104" s="28" t="str">
        <f aca="true" t="shared" si="109" ref="AK104:AK121">IF(OR(Z104&lt;0,AD104&lt;0,AI104&lt;0),"DQ",MAX(X104:Z104)+MAX(AB104:AD104)+MAX(AG104:AI104))</f>
        <v>DQ</v>
      </c>
    </row>
    <row r="105" spans="1:37" s="22" customFormat="1" ht="12.75">
      <c r="A105" s="23"/>
      <c r="D105" s="43"/>
      <c r="E105" s="23"/>
      <c r="F105" s="30"/>
      <c r="G105" s="34"/>
      <c r="H105" s="45"/>
      <c r="I105" s="36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33">
        <f t="shared" si="107"/>
        <v>0</v>
      </c>
      <c r="W105" s="39"/>
      <c r="X105" s="40"/>
      <c r="Y105" s="40"/>
      <c r="Z105" s="40"/>
      <c r="AA105" s="61">
        <f t="shared" si="81"/>
        <v>0</v>
      </c>
      <c r="AB105" s="40"/>
      <c r="AC105" s="40"/>
      <c r="AD105" s="40"/>
      <c r="AE105" s="40"/>
      <c r="AF105" s="61">
        <f t="shared" si="83"/>
        <v>0</v>
      </c>
      <c r="AG105" s="40"/>
      <c r="AH105" s="40"/>
      <c r="AI105" s="40"/>
      <c r="AJ105" s="61">
        <f t="shared" si="108"/>
        <v>0</v>
      </c>
      <c r="AK105" s="28">
        <f t="shared" si="109"/>
        <v>0</v>
      </c>
    </row>
    <row r="106" spans="1:37" s="22" customFormat="1" ht="12.75">
      <c r="A106" s="23"/>
      <c r="B106" s="31" t="s">
        <v>113</v>
      </c>
      <c r="D106" s="62"/>
      <c r="E106" s="23"/>
      <c r="F106" s="30"/>
      <c r="G106" s="34"/>
      <c r="H106" s="45"/>
      <c r="I106" s="36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33">
        <f t="shared" si="107"/>
        <v>0</v>
      </c>
      <c r="W106" s="39"/>
      <c r="X106" s="40">
        <f aca="true" t="shared" si="110" ref="X106:Z111">SUM(J106*2.2046)</f>
        <v>0</v>
      </c>
      <c r="Y106" s="40">
        <f t="shared" si="110"/>
        <v>0</v>
      </c>
      <c r="Z106" s="40">
        <f t="shared" si="110"/>
        <v>0</v>
      </c>
      <c r="AA106" s="61">
        <f t="shared" si="81"/>
        <v>0</v>
      </c>
      <c r="AB106" s="40">
        <f aca="true" t="shared" si="111" ref="AB106:AD111">SUM(M106*2.2046)</f>
        <v>0</v>
      </c>
      <c r="AC106" s="40">
        <f t="shared" si="111"/>
        <v>0</v>
      </c>
      <c r="AD106" s="40">
        <f t="shared" si="111"/>
        <v>0</v>
      </c>
      <c r="AE106" s="40"/>
      <c r="AF106" s="61">
        <f t="shared" si="83"/>
        <v>0</v>
      </c>
      <c r="AG106" s="40">
        <f aca="true" t="shared" si="112" ref="AG106:AI111">SUM(R106*2.2046)</f>
        <v>0</v>
      </c>
      <c r="AH106" s="40">
        <f t="shared" si="112"/>
        <v>0</v>
      </c>
      <c r="AI106" s="40">
        <f t="shared" si="112"/>
        <v>0</v>
      </c>
      <c r="AJ106" s="61">
        <f t="shared" si="108"/>
        <v>0</v>
      </c>
      <c r="AK106" s="28">
        <f t="shared" si="109"/>
        <v>0</v>
      </c>
    </row>
    <row r="107" spans="1:37" s="22" customFormat="1" ht="12.75">
      <c r="A107" s="23">
        <v>1</v>
      </c>
      <c r="B107" s="42" t="s">
        <v>149</v>
      </c>
      <c r="C107" s="42" t="s">
        <v>32</v>
      </c>
      <c r="D107" s="43" t="s">
        <v>150</v>
      </c>
      <c r="E107" s="43">
        <v>125</v>
      </c>
      <c r="F107" s="37">
        <v>110.6</v>
      </c>
      <c r="G107" s="44">
        <v>31</v>
      </c>
      <c r="H107" s="45">
        <f>500/(-216.0475144+(16.2606339*F107)+(-0.002388645*POWER(F107,2))+(-0.00113732*POWER(F107,3))+(0.00000701863*POWER(F107,4))+(-0.00000001291*POWER(F107,5)))</f>
        <v>0.587521104041708</v>
      </c>
      <c r="I107" s="36">
        <f>IF(OR(C107="open men",C107="open women",C107="submaster Men",C107="submaster Women"),1,LOOKUP(G107,TABLES!A:A,TABLES!B:B))</f>
        <v>1</v>
      </c>
      <c r="J107" s="60"/>
      <c r="K107" s="60"/>
      <c r="L107" s="60"/>
      <c r="M107" s="60"/>
      <c r="N107" s="60"/>
      <c r="O107" s="60">
        <v>350</v>
      </c>
      <c r="P107" s="60"/>
      <c r="Q107" s="60"/>
      <c r="R107" s="60"/>
      <c r="S107" s="60"/>
      <c r="T107" s="60"/>
      <c r="U107" s="60"/>
      <c r="V107" s="33">
        <f>IF(OR(L107&lt;0,O107&lt;0,T107&lt;0),"DQ",(MAX(J107:L107)+MAX(M107:O107)+MAX(R107:T107)))</f>
        <v>350</v>
      </c>
      <c r="W107" s="46">
        <f>V107*H107*I107</f>
        <v>205.6323864145978</v>
      </c>
      <c r="X107" s="40">
        <f aca="true" t="shared" si="113" ref="X107:Z108">SUM(J107*2.2046)</f>
        <v>0</v>
      </c>
      <c r="Y107" s="40">
        <f t="shared" si="113"/>
        <v>0</v>
      </c>
      <c r="Z107" s="40">
        <f t="shared" si="113"/>
        <v>0</v>
      </c>
      <c r="AA107" s="61">
        <f>Z107</f>
        <v>0</v>
      </c>
      <c r="AB107" s="40">
        <f aca="true" t="shared" si="114" ref="AB107:AD108">SUM(M107*2.2046)</f>
        <v>0</v>
      </c>
      <c r="AC107" s="40">
        <f t="shared" si="114"/>
        <v>0</v>
      </c>
      <c r="AD107" s="40">
        <f t="shared" si="114"/>
        <v>771.61</v>
      </c>
      <c r="AE107" s="40">
        <f>MAX(X107:Z107)+MAX(AB107:AD107)</f>
        <v>771.61</v>
      </c>
      <c r="AF107" s="61">
        <f>AD107</f>
        <v>771.61</v>
      </c>
      <c r="AG107" s="40">
        <f aca="true" t="shared" si="115" ref="AG107:AI108">SUM(R107*2.2046)</f>
        <v>0</v>
      </c>
      <c r="AH107" s="40">
        <f t="shared" si="115"/>
        <v>0</v>
      </c>
      <c r="AI107" s="40">
        <f t="shared" si="115"/>
        <v>0</v>
      </c>
      <c r="AJ107" s="61">
        <f>AI107</f>
        <v>0</v>
      </c>
      <c r="AK107" s="28">
        <f>IF(OR(Z107&lt;0,AD107&lt;0,AI107&lt;0),"DQ",MAX(X107:Z107)+MAX(AB107:AD107)+MAX(AG107:AI107))</f>
        <v>771.61</v>
      </c>
    </row>
    <row r="108" spans="1:37" s="22" customFormat="1" ht="12.75">
      <c r="A108" s="23">
        <v>2</v>
      </c>
      <c r="B108" s="42" t="s">
        <v>148</v>
      </c>
      <c r="C108" s="42" t="s">
        <v>32</v>
      </c>
      <c r="D108" s="43" t="s">
        <v>81</v>
      </c>
      <c r="E108" s="43">
        <v>125</v>
      </c>
      <c r="F108" s="37">
        <v>116.2</v>
      </c>
      <c r="G108" s="44">
        <v>29</v>
      </c>
      <c r="H108" s="45">
        <f>500/(-216.0475144+(16.2606339*F108)+(-0.002388645*POWER(F108,2))+(-0.00113732*POWER(F108,3))+(0.00000701863*POWER(F108,4))+(-0.00000001291*POWER(F108,5)))</f>
        <v>0.5794700986728833</v>
      </c>
      <c r="I108" s="36">
        <f>IF(OR(C108="open men",C108="open women",C108="submaster Men",C108="submaster Women"),1,LOOKUP(G108,TABLES!A:A,TABLES!B:B))</f>
        <v>1</v>
      </c>
      <c r="J108" s="60"/>
      <c r="K108" s="60"/>
      <c r="L108" s="60"/>
      <c r="M108" s="60"/>
      <c r="N108" s="60"/>
      <c r="O108" s="60">
        <v>350</v>
      </c>
      <c r="P108" s="60"/>
      <c r="Q108" s="60"/>
      <c r="R108" s="60"/>
      <c r="S108" s="60"/>
      <c r="T108" s="60"/>
      <c r="U108" s="60"/>
      <c r="V108" s="33">
        <f>IF(OR(L108&lt;0,O108&lt;0,T108&lt;0),"DQ",(MAX(J108:L108)+MAX(M108:O108)+MAX(R108:T108)))</f>
        <v>350</v>
      </c>
      <c r="W108" s="46">
        <f>V108*H108*I108</f>
        <v>202.81453453550918</v>
      </c>
      <c r="X108" s="40">
        <f t="shared" si="113"/>
        <v>0</v>
      </c>
      <c r="Y108" s="40">
        <f t="shared" si="113"/>
        <v>0</v>
      </c>
      <c r="Z108" s="40">
        <f t="shared" si="113"/>
        <v>0</v>
      </c>
      <c r="AA108" s="61">
        <f>Z108</f>
        <v>0</v>
      </c>
      <c r="AB108" s="40">
        <f t="shared" si="114"/>
        <v>0</v>
      </c>
      <c r="AC108" s="40">
        <f t="shared" si="114"/>
        <v>0</v>
      </c>
      <c r="AD108" s="40">
        <f t="shared" si="114"/>
        <v>771.61</v>
      </c>
      <c r="AE108" s="40">
        <f>MAX(X108:Z108)+MAX(AB108:AD108)</f>
        <v>771.61</v>
      </c>
      <c r="AF108" s="61">
        <f>AD108</f>
        <v>771.61</v>
      </c>
      <c r="AG108" s="40">
        <f t="shared" si="115"/>
        <v>0</v>
      </c>
      <c r="AH108" s="40">
        <f t="shared" si="115"/>
        <v>0</v>
      </c>
      <c r="AI108" s="40">
        <f t="shared" si="115"/>
        <v>0</v>
      </c>
      <c r="AJ108" s="61">
        <f>AI108</f>
        <v>0</v>
      </c>
      <c r="AK108" s="28">
        <f>IF(OR(Z108&lt;0,AD108&lt;0,AI108&lt;0),"DQ",MAX(X108:Z108)+MAX(AB108:AD108)+MAX(AG108:AI108))</f>
        <v>771.61</v>
      </c>
    </row>
    <row r="109" spans="1:37" s="22" customFormat="1" ht="12.75">
      <c r="A109" s="23">
        <v>3</v>
      </c>
      <c r="B109" s="42" t="s">
        <v>147</v>
      </c>
      <c r="C109" s="42" t="s">
        <v>32</v>
      </c>
      <c r="D109" s="43" t="s">
        <v>159</v>
      </c>
      <c r="E109" s="43">
        <v>125</v>
      </c>
      <c r="F109" s="37">
        <v>124.4</v>
      </c>
      <c r="G109" s="44">
        <v>41</v>
      </c>
      <c r="H109" s="45">
        <f>500/(-216.0475144+(16.2606339*F109)+(-0.002388645*POWER(F109,2))+(-0.00113732*POWER(F109,3))+(0.00000701863*POWER(F109,4))+(-0.00000001291*POWER(F109,5)))</f>
        <v>0.5704062656194123</v>
      </c>
      <c r="I109" s="36">
        <f>IF(OR(C109="open men",C109="open women",C109="submaster Men",C109="submaster Women"),1,LOOKUP(G109,TABLES!A:A,TABLES!B:B))</f>
        <v>1</v>
      </c>
      <c r="J109" s="60"/>
      <c r="K109" s="60"/>
      <c r="L109" s="60"/>
      <c r="M109" s="60"/>
      <c r="N109" s="60"/>
      <c r="O109" s="60">
        <v>310</v>
      </c>
      <c r="P109" s="60"/>
      <c r="Q109" s="60"/>
      <c r="R109" s="60"/>
      <c r="S109" s="60"/>
      <c r="T109" s="60"/>
      <c r="U109" s="60"/>
      <c r="V109" s="33">
        <f t="shared" si="107"/>
        <v>310</v>
      </c>
      <c r="W109" s="46">
        <f>V109*H109*I109</f>
        <v>176.8259423420178</v>
      </c>
      <c r="X109" s="40">
        <f t="shared" si="110"/>
        <v>0</v>
      </c>
      <c r="Y109" s="40">
        <f t="shared" si="110"/>
        <v>0</v>
      </c>
      <c r="Z109" s="40">
        <f t="shared" si="110"/>
        <v>0</v>
      </c>
      <c r="AA109" s="61">
        <f t="shared" si="81"/>
        <v>0</v>
      </c>
      <c r="AB109" s="40">
        <f t="shared" si="111"/>
        <v>0</v>
      </c>
      <c r="AC109" s="40">
        <f t="shared" si="111"/>
        <v>0</v>
      </c>
      <c r="AD109" s="40">
        <f t="shared" si="111"/>
        <v>683.426</v>
      </c>
      <c r="AE109" s="40">
        <f>MAX(X109:Z109)+MAX(AB109:AD109)</f>
        <v>683.426</v>
      </c>
      <c r="AF109" s="61">
        <f t="shared" si="83"/>
        <v>683.426</v>
      </c>
      <c r="AG109" s="40">
        <f t="shared" si="112"/>
        <v>0</v>
      </c>
      <c r="AH109" s="40">
        <f t="shared" si="112"/>
        <v>0</v>
      </c>
      <c r="AI109" s="40">
        <f t="shared" si="112"/>
        <v>0</v>
      </c>
      <c r="AJ109" s="61">
        <f t="shared" si="108"/>
        <v>0</v>
      </c>
      <c r="AK109" s="28">
        <f t="shared" si="109"/>
        <v>683.426</v>
      </c>
    </row>
    <row r="110" spans="1:37" s="22" customFormat="1" ht="12.75">
      <c r="A110" s="23">
        <v>4</v>
      </c>
      <c r="B110" s="42" t="s">
        <v>152</v>
      </c>
      <c r="C110" s="42" t="s">
        <v>32</v>
      </c>
      <c r="D110" s="43" t="s">
        <v>132</v>
      </c>
      <c r="E110" s="43">
        <v>125</v>
      </c>
      <c r="F110" s="37">
        <v>119.8</v>
      </c>
      <c r="G110" s="44">
        <v>41</v>
      </c>
      <c r="H110" s="45">
        <f>500/(-216.0475144+(16.2606339*F110)+(-0.002388645*POWER(F110,2))+(-0.00113732*POWER(F110,3))+(0.00000701863*POWER(F110,4))+(-0.00000001291*POWER(F110,5)))</f>
        <v>0.5751447268225609</v>
      </c>
      <c r="I110" s="36">
        <f>IF(OR(C110="open men",C110="open women",C110="submaster Men",C110="submaster Women"),1,LOOKUP(G110,TABLES!A:A,TABLES!B:B))</f>
        <v>1</v>
      </c>
      <c r="J110" s="60"/>
      <c r="K110" s="60"/>
      <c r="L110" s="60"/>
      <c r="M110" s="60"/>
      <c r="N110" s="60"/>
      <c r="O110" s="60">
        <v>305</v>
      </c>
      <c r="P110" s="60"/>
      <c r="Q110" s="60"/>
      <c r="R110" s="60"/>
      <c r="S110" s="60"/>
      <c r="T110" s="60"/>
      <c r="U110" s="60"/>
      <c r="V110" s="33">
        <f>IF(OR(L110&lt;0,O110&lt;0,T110&lt;0),"DQ",(MAX(J110:L110)+MAX(M110:O110)+MAX(R110:T110)))</f>
        <v>305</v>
      </c>
      <c r="W110" s="46">
        <f>V110*H110*I110</f>
        <v>175.41914168088107</v>
      </c>
      <c r="X110" s="40">
        <f t="shared" si="110"/>
        <v>0</v>
      </c>
      <c r="Y110" s="40">
        <f t="shared" si="110"/>
        <v>0</v>
      </c>
      <c r="Z110" s="40">
        <f t="shared" si="110"/>
        <v>0</v>
      </c>
      <c r="AA110" s="61">
        <f t="shared" si="81"/>
        <v>0</v>
      </c>
      <c r="AB110" s="40">
        <f t="shared" si="111"/>
        <v>0</v>
      </c>
      <c r="AC110" s="40">
        <f t="shared" si="111"/>
        <v>0</v>
      </c>
      <c r="AD110" s="40">
        <f t="shared" si="111"/>
        <v>672.403</v>
      </c>
      <c r="AE110" s="40">
        <f>MAX(X110:Z110)+MAX(AB110:AD110)</f>
        <v>672.403</v>
      </c>
      <c r="AF110" s="61">
        <f t="shared" si="83"/>
        <v>672.403</v>
      </c>
      <c r="AG110" s="40">
        <f t="shared" si="112"/>
        <v>0</v>
      </c>
      <c r="AH110" s="40">
        <f t="shared" si="112"/>
        <v>0</v>
      </c>
      <c r="AI110" s="40">
        <f t="shared" si="112"/>
        <v>0</v>
      </c>
      <c r="AJ110" s="61">
        <f>AI110</f>
        <v>0</v>
      </c>
      <c r="AK110" s="28">
        <f>IF(OR(Z110&lt;0,AD110&lt;0,AI110&lt;0),"DQ",MAX(X110:Z110)+MAX(AB110:AD110)+MAX(AG110:AI110))</f>
        <v>672.403</v>
      </c>
    </row>
    <row r="111" spans="1:37" s="22" customFormat="1" ht="12.75">
      <c r="A111" s="63" t="s">
        <v>201</v>
      </c>
      <c r="B111" s="42" t="s">
        <v>153</v>
      </c>
      <c r="C111" s="42" t="s">
        <v>32</v>
      </c>
      <c r="D111" s="43" t="s">
        <v>135</v>
      </c>
      <c r="E111" s="43">
        <v>125</v>
      </c>
      <c r="F111" s="37">
        <v>118.4</v>
      </c>
      <c r="G111" s="44">
        <v>51</v>
      </c>
      <c r="H111" s="45">
        <f>500/(-216.0475144+(16.2606339*F111)+(-0.002388645*POWER(F111,2))+(-0.00113732*POWER(F111,3))+(0.00000701863*POWER(F111,4))+(-0.00000001291*POWER(F111,5)))</f>
        <v>0.5767564072262986</v>
      </c>
      <c r="I111" s="36">
        <f>IF(OR(C111="open men",C111="open women",C111="submaster Men",C111="submaster Women"),1,LOOKUP(G111,TABLES!A:A,TABLES!B:B))</f>
        <v>1</v>
      </c>
      <c r="J111" s="60"/>
      <c r="K111" s="60"/>
      <c r="L111" s="60"/>
      <c r="M111" s="60"/>
      <c r="N111" s="60"/>
      <c r="O111" s="60">
        <v>-292.5</v>
      </c>
      <c r="P111" s="60"/>
      <c r="Q111" s="60"/>
      <c r="R111" s="60"/>
      <c r="S111" s="60"/>
      <c r="T111" s="60"/>
      <c r="U111" s="60"/>
      <c r="V111" s="33" t="str">
        <f>IF(OR(L111&lt;0,O111&lt;0,T111&lt;0),"DQ",(MAX(J111:L111)+MAX(M111:O111)+MAX(R111:T111)))</f>
        <v>DQ</v>
      </c>
      <c r="W111" s="46"/>
      <c r="X111" s="40">
        <f t="shared" si="110"/>
        <v>0</v>
      </c>
      <c r="Y111" s="40">
        <f t="shared" si="110"/>
        <v>0</v>
      </c>
      <c r="Z111" s="40">
        <f t="shared" si="110"/>
        <v>0</v>
      </c>
      <c r="AA111" s="61">
        <f t="shared" si="81"/>
        <v>0</v>
      </c>
      <c r="AB111" s="40">
        <f t="shared" si="111"/>
        <v>0</v>
      </c>
      <c r="AC111" s="40">
        <f t="shared" si="111"/>
        <v>0</v>
      </c>
      <c r="AD111" s="40">
        <f t="shared" si="111"/>
        <v>-644.8455</v>
      </c>
      <c r="AE111" s="40">
        <f>MAX(X111:Z111)+MAX(AB111:AD111)</f>
        <v>0</v>
      </c>
      <c r="AF111" s="61">
        <f t="shared" si="83"/>
        <v>-644.8455</v>
      </c>
      <c r="AG111" s="40">
        <f t="shared" si="112"/>
        <v>0</v>
      </c>
      <c r="AH111" s="40">
        <f t="shared" si="112"/>
        <v>0</v>
      </c>
      <c r="AI111" s="40">
        <f t="shared" si="112"/>
        <v>0</v>
      </c>
      <c r="AJ111" s="61">
        <f>AI111</f>
        <v>0</v>
      </c>
      <c r="AK111" s="28" t="str">
        <f>IF(OR(Z111&lt;0,AD111&lt;0,AI111&lt;0),"DQ",MAX(X111:Z111)+MAX(AB111:AD111)+MAX(AG111:AI111))</f>
        <v>DQ</v>
      </c>
    </row>
    <row r="112" spans="1:37" s="22" customFormat="1" ht="12.75">
      <c r="A112" s="23"/>
      <c r="D112" s="43"/>
      <c r="E112" s="23"/>
      <c r="F112" s="30"/>
      <c r="G112" s="34"/>
      <c r="H112" s="45"/>
      <c r="I112" s="36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33">
        <f t="shared" si="107"/>
        <v>0</v>
      </c>
      <c r="W112" s="39"/>
      <c r="X112" s="40"/>
      <c r="Y112" s="40"/>
      <c r="Z112" s="40"/>
      <c r="AA112" s="61">
        <f t="shared" si="81"/>
        <v>0</v>
      </c>
      <c r="AB112" s="40"/>
      <c r="AC112" s="40"/>
      <c r="AD112" s="40"/>
      <c r="AE112" s="40"/>
      <c r="AF112" s="61">
        <f t="shared" si="83"/>
        <v>0</v>
      </c>
      <c r="AG112" s="40"/>
      <c r="AH112" s="40"/>
      <c r="AI112" s="40"/>
      <c r="AJ112" s="61">
        <f t="shared" si="108"/>
        <v>0</v>
      </c>
      <c r="AK112" s="28">
        <f t="shared" si="109"/>
        <v>0</v>
      </c>
    </row>
    <row r="113" spans="1:37" s="22" customFormat="1" ht="12.75">
      <c r="A113" s="23"/>
      <c r="B113" s="31" t="s">
        <v>117</v>
      </c>
      <c r="D113" s="62"/>
      <c r="E113" s="23"/>
      <c r="F113" s="30"/>
      <c r="G113" s="34"/>
      <c r="H113" s="45"/>
      <c r="I113" s="36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33">
        <f t="shared" si="107"/>
        <v>0</v>
      </c>
      <c r="W113" s="39"/>
      <c r="X113" s="40">
        <f aca="true" t="shared" si="116" ref="X113:Z118">SUM(J113*2.2046)</f>
        <v>0</v>
      </c>
      <c r="Y113" s="40">
        <f t="shared" si="116"/>
        <v>0</v>
      </c>
      <c r="Z113" s="40">
        <f t="shared" si="116"/>
        <v>0</v>
      </c>
      <c r="AA113" s="61">
        <f t="shared" si="81"/>
        <v>0</v>
      </c>
      <c r="AB113" s="40">
        <f aca="true" t="shared" si="117" ref="AB113:AD118">SUM(M113*2.2046)</f>
        <v>0</v>
      </c>
      <c r="AC113" s="40">
        <f t="shared" si="117"/>
        <v>0</v>
      </c>
      <c r="AD113" s="40">
        <f t="shared" si="117"/>
        <v>0</v>
      </c>
      <c r="AE113" s="40"/>
      <c r="AF113" s="61">
        <f t="shared" si="83"/>
        <v>0</v>
      </c>
      <c r="AG113" s="40">
        <f aca="true" t="shared" si="118" ref="AG113:AI118">SUM(R113*2.2046)</f>
        <v>0</v>
      </c>
      <c r="AH113" s="40">
        <f t="shared" si="118"/>
        <v>0</v>
      </c>
      <c r="AI113" s="40">
        <f t="shared" si="118"/>
        <v>0</v>
      </c>
      <c r="AJ113" s="61">
        <f t="shared" si="108"/>
        <v>0</v>
      </c>
      <c r="AK113" s="28">
        <f t="shared" si="109"/>
        <v>0</v>
      </c>
    </row>
    <row r="114" spans="1:37" s="22" customFormat="1" ht="12.75">
      <c r="A114" s="23">
        <v>1</v>
      </c>
      <c r="B114" s="42" t="s">
        <v>154</v>
      </c>
      <c r="C114" s="42" t="s">
        <v>32</v>
      </c>
      <c r="D114" s="43" t="s">
        <v>102</v>
      </c>
      <c r="E114" s="43">
        <v>140</v>
      </c>
      <c r="F114" s="37">
        <v>134.1</v>
      </c>
      <c r="G114" s="44">
        <v>37</v>
      </c>
      <c r="H114" s="45">
        <f>500/(-216.0475144+(16.2606339*F114)+(-0.002388645*POWER(F114,2))+(-0.00113732*POWER(F114,3))+(0.00000701863*POWER(F114,4))+(-0.00000001291*POWER(F114,5)))</f>
        <v>0.5625850957159511</v>
      </c>
      <c r="I114" s="36">
        <f>IF(OR(C114="open men",C114="open women",C114="submaster Men",C114="submaster Women"),1,LOOKUP(G114,TABLES!A:A,TABLES!B:B))</f>
        <v>1</v>
      </c>
      <c r="J114" s="60"/>
      <c r="K114" s="60"/>
      <c r="L114" s="60"/>
      <c r="M114" s="60"/>
      <c r="N114" s="60"/>
      <c r="O114" s="60">
        <v>352.5</v>
      </c>
      <c r="P114" s="60"/>
      <c r="Q114" s="60"/>
      <c r="R114" s="60"/>
      <c r="S114" s="60"/>
      <c r="T114" s="60"/>
      <c r="U114" s="60"/>
      <c r="V114" s="33">
        <f t="shared" si="107"/>
        <v>352.5</v>
      </c>
      <c r="W114" s="46">
        <f>V114*H114*I114</f>
        <v>198.31124623987276</v>
      </c>
      <c r="X114" s="40">
        <f t="shared" si="116"/>
        <v>0</v>
      </c>
      <c r="Y114" s="40">
        <f t="shared" si="116"/>
        <v>0</v>
      </c>
      <c r="Z114" s="40">
        <f t="shared" si="116"/>
        <v>0</v>
      </c>
      <c r="AA114" s="61">
        <f t="shared" si="81"/>
        <v>0</v>
      </c>
      <c r="AB114" s="40">
        <f t="shared" si="117"/>
        <v>0</v>
      </c>
      <c r="AC114" s="40">
        <f t="shared" si="117"/>
        <v>0</v>
      </c>
      <c r="AD114" s="40">
        <f t="shared" si="117"/>
        <v>777.1215000000001</v>
      </c>
      <c r="AE114" s="40">
        <f>MAX(X114:Z114)+MAX(AB114:AD114)</f>
        <v>777.1215000000001</v>
      </c>
      <c r="AF114" s="61">
        <f t="shared" si="83"/>
        <v>777.1215000000001</v>
      </c>
      <c r="AG114" s="40">
        <f t="shared" si="118"/>
        <v>0</v>
      </c>
      <c r="AH114" s="40">
        <f t="shared" si="118"/>
        <v>0</v>
      </c>
      <c r="AI114" s="40">
        <f t="shared" si="118"/>
        <v>0</v>
      </c>
      <c r="AJ114" s="61">
        <f t="shared" si="108"/>
        <v>0</v>
      </c>
      <c r="AK114" s="28">
        <f t="shared" si="109"/>
        <v>777.1215000000001</v>
      </c>
    </row>
    <row r="115" spans="1:37" s="22" customFormat="1" ht="12.75">
      <c r="A115" s="23">
        <v>2</v>
      </c>
      <c r="B115" s="42" t="s">
        <v>155</v>
      </c>
      <c r="C115" s="42" t="s">
        <v>32</v>
      </c>
      <c r="D115" s="43" t="s">
        <v>102</v>
      </c>
      <c r="E115" s="43">
        <v>140</v>
      </c>
      <c r="F115" s="37">
        <v>137.6</v>
      </c>
      <c r="G115" s="44">
        <v>45</v>
      </c>
      <c r="H115" s="45">
        <f>500/(-216.0475144+(16.2606339*F115)+(-0.002388645*POWER(F115,2))+(-0.00113732*POWER(F115,3))+(0.00000701863*POWER(F115,4))+(-0.00000001291*POWER(F115,5)))</f>
        <v>0.5602783980278495</v>
      </c>
      <c r="I115" s="36">
        <f>IF(OR(C115="open men",C115="open women",C115="submaster Men",C115="submaster Women"),1,LOOKUP(G115,TABLES!A:A,TABLES!B:B))</f>
        <v>1</v>
      </c>
      <c r="J115" s="60"/>
      <c r="K115" s="60"/>
      <c r="L115" s="60"/>
      <c r="M115" s="60"/>
      <c r="N115" s="60"/>
      <c r="O115" s="60">
        <v>345</v>
      </c>
      <c r="P115" s="60"/>
      <c r="Q115" s="60"/>
      <c r="R115" s="60"/>
      <c r="S115" s="60"/>
      <c r="T115" s="60"/>
      <c r="U115" s="60"/>
      <c r="V115" s="33">
        <f t="shared" si="107"/>
        <v>345</v>
      </c>
      <c r="W115" s="46">
        <f>V115*H115*I115</f>
        <v>193.29604731960808</v>
      </c>
      <c r="X115" s="40">
        <f t="shared" si="116"/>
        <v>0</v>
      </c>
      <c r="Y115" s="40">
        <f t="shared" si="116"/>
        <v>0</v>
      </c>
      <c r="Z115" s="40">
        <f t="shared" si="116"/>
        <v>0</v>
      </c>
      <c r="AA115" s="61">
        <f t="shared" si="81"/>
        <v>0</v>
      </c>
      <c r="AB115" s="40">
        <f t="shared" si="117"/>
        <v>0</v>
      </c>
      <c r="AC115" s="40">
        <f t="shared" si="117"/>
        <v>0</v>
      </c>
      <c r="AD115" s="40">
        <f t="shared" si="117"/>
        <v>760.587</v>
      </c>
      <c r="AE115" s="40">
        <f>MAX(X115:Z115)+MAX(AB115:AD115)</f>
        <v>760.587</v>
      </c>
      <c r="AF115" s="61">
        <f t="shared" si="83"/>
        <v>760.587</v>
      </c>
      <c r="AG115" s="40">
        <f t="shared" si="118"/>
        <v>0</v>
      </c>
      <c r="AH115" s="40">
        <f t="shared" si="118"/>
        <v>0</v>
      </c>
      <c r="AI115" s="40">
        <f t="shared" si="118"/>
        <v>0</v>
      </c>
      <c r="AJ115" s="61">
        <f t="shared" si="108"/>
        <v>0</v>
      </c>
      <c r="AK115" s="28">
        <f t="shared" si="109"/>
        <v>760.587</v>
      </c>
    </row>
    <row r="116" spans="1:37" s="22" customFormat="1" ht="12.75">
      <c r="A116" s="23">
        <v>3</v>
      </c>
      <c r="B116" s="42" t="s">
        <v>157</v>
      </c>
      <c r="C116" s="42" t="s">
        <v>32</v>
      </c>
      <c r="D116" s="43" t="s">
        <v>81</v>
      </c>
      <c r="E116" s="43">
        <v>140</v>
      </c>
      <c r="F116" s="37">
        <v>130.4</v>
      </c>
      <c r="G116" s="44">
        <v>34</v>
      </c>
      <c r="H116" s="45">
        <f>500/(-216.0475144+(16.2606339*F116)+(-0.002388645*POWER(F116,2))+(-0.00113732*POWER(F116,3))+(0.00000701863*POWER(F116,4))+(-0.00000001291*POWER(F116,5)))</f>
        <v>0.5652834650363436</v>
      </c>
      <c r="I116" s="36">
        <f>IF(OR(C116="open men",C116="open women",C116="submaster Men",C116="submaster Women"),1,LOOKUP(G116,TABLES!A:A,TABLES!B:B))</f>
        <v>1</v>
      </c>
      <c r="J116" s="60"/>
      <c r="K116" s="60"/>
      <c r="L116" s="60"/>
      <c r="M116" s="60"/>
      <c r="N116" s="60"/>
      <c r="O116" s="60">
        <v>320</v>
      </c>
      <c r="P116" s="60"/>
      <c r="Q116" s="60"/>
      <c r="R116" s="60"/>
      <c r="S116" s="60"/>
      <c r="T116" s="60"/>
      <c r="U116" s="60"/>
      <c r="V116" s="33">
        <f>IF(OR(L116&lt;0,O116&lt;0,T116&lt;0),"DQ",(MAX(J116:L116)+MAX(M116:O116)+MAX(R116:T116)))</f>
        <v>320</v>
      </c>
      <c r="W116" s="46">
        <f>V116*H116*I116</f>
        <v>180.89070881162996</v>
      </c>
      <c r="X116" s="40">
        <f aca="true" t="shared" si="119" ref="X116:Z117">SUM(J116*2.2046)</f>
        <v>0</v>
      </c>
      <c r="Y116" s="40">
        <f t="shared" si="119"/>
        <v>0</v>
      </c>
      <c r="Z116" s="40">
        <f t="shared" si="119"/>
        <v>0</v>
      </c>
      <c r="AA116" s="61">
        <f>Z116</f>
        <v>0</v>
      </c>
      <c r="AB116" s="40">
        <f aca="true" t="shared" si="120" ref="AB116:AD117">SUM(M116*2.2046)</f>
        <v>0</v>
      </c>
      <c r="AC116" s="40">
        <f t="shared" si="120"/>
        <v>0</v>
      </c>
      <c r="AD116" s="40">
        <f t="shared" si="120"/>
        <v>705.472</v>
      </c>
      <c r="AE116" s="40">
        <f>MAX(X116:Z116)+MAX(AB116:AD116)</f>
        <v>705.472</v>
      </c>
      <c r="AF116" s="61">
        <f>AD116</f>
        <v>705.472</v>
      </c>
      <c r="AG116" s="40">
        <f aca="true" t="shared" si="121" ref="AG116:AI117">SUM(R116*2.2046)</f>
        <v>0</v>
      </c>
      <c r="AH116" s="40">
        <f t="shared" si="121"/>
        <v>0</v>
      </c>
      <c r="AI116" s="40">
        <f t="shared" si="121"/>
        <v>0</v>
      </c>
      <c r="AJ116" s="61">
        <f>AI116</f>
        <v>0</v>
      </c>
      <c r="AK116" s="28">
        <f>IF(OR(Z116&lt;0,AD116&lt;0,AI116&lt;0),"DQ",MAX(X116:Z116)+MAX(AB116:AD116)+MAX(AG116:AI116))</f>
        <v>705.472</v>
      </c>
    </row>
    <row r="117" spans="1:37" s="22" customFormat="1" ht="12.75">
      <c r="A117" s="23">
        <v>4</v>
      </c>
      <c r="B117" s="42" t="s">
        <v>151</v>
      </c>
      <c r="C117" s="42" t="s">
        <v>32</v>
      </c>
      <c r="D117" s="43" t="s">
        <v>81</v>
      </c>
      <c r="E117" s="43">
        <v>140</v>
      </c>
      <c r="F117" s="37">
        <v>125.8</v>
      </c>
      <c r="G117" s="44">
        <v>41</v>
      </c>
      <c r="H117" s="45">
        <f>500/(-216.0475144+(16.2606339*F117)+(-0.002388645*POWER(F117,2))+(-0.00113732*POWER(F117,3))+(0.00000701863*POWER(F117,4))+(-0.00000001291*POWER(F117,5)))</f>
        <v>0.5691146919296534</v>
      </c>
      <c r="I117" s="36">
        <f>IF(OR(C117="open men",C117="open women",C117="submaster Men",C117="submaster Women"),1,LOOKUP(G117,TABLES!A:A,TABLES!B:B))</f>
        <v>1</v>
      </c>
      <c r="J117" s="60"/>
      <c r="K117" s="60"/>
      <c r="L117" s="60"/>
      <c r="M117" s="60"/>
      <c r="N117" s="60"/>
      <c r="O117" s="60">
        <v>300</v>
      </c>
      <c r="P117" s="60"/>
      <c r="Q117" s="60"/>
      <c r="R117" s="60"/>
      <c r="S117" s="60"/>
      <c r="T117" s="60"/>
      <c r="U117" s="60"/>
      <c r="V117" s="33">
        <f>IF(OR(L117&lt;0,O117&lt;0,T117&lt;0),"DQ",(MAX(J117:L117)+MAX(M117:O117)+MAX(R117:T117)))</f>
        <v>300</v>
      </c>
      <c r="W117" s="46">
        <f>V117*H117*I117</f>
        <v>170.734407578896</v>
      </c>
      <c r="X117" s="40">
        <f t="shared" si="119"/>
        <v>0</v>
      </c>
      <c r="Y117" s="40">
        <f t="shared" si="119"/>
        <v>0</v>
      </c>
      <c r="Z117" s="40">
        <f t="shared" si="119"/>
        <v>0</v>
      </c>
      <c r="AA117" s="61">
        <f>Z117</f>
        <v>0</v>
      </c>
      <c r="AB117" s="40">
        <f t="shared" si="120"/>
        <v>0</v>
      </c>
      <c r="AC117" s="40">
        <f t="shared" si="120"/>
        <v>0</v>
      </c>
      <c r="AD117" s="40">
        <f t="shared" si="120"/>
        <v>661.38</v>
      </c>
      <c r="AE117" s="40">
        <f>MAX(X117:Z117)+MAX(AB117:AD117)</f>
        <v>661.38</v>
      </c>
      <c r="AF117" s="61">
        <f>AD117</f>
        <v>661.38</v>
      </c>
      <c r="AG117" s="40">
        <f t="shared" si="121"/>
        <v>0</v>
      </c>
      <c r="AH117" s="40">
        <f t="shared" si="121"/>
        <v>0</v>
      </c>
      <c r="AI117" s="40">
        <f t="shared" si="121"/>
        <v>0</v>
      </c>
      <c r="AJ117" s="61">
        <f>AI117</f>
        <v>0</v>
      </c>
      <c r="AK117" s="28">
        <f>IF(OR(Z117&lt;0,AD117&lt;0,AI117&lt;0),"DQ",MAX(X117:Z117)+MAX(AB117:AD117)+MAX(AG117:AI117))</f>
        <v>661.38</v>
      </c>
    </row>
    <row r="118" spans="1:37" s="22" customFormat="1" ht="12.75">
      <c r="A118" s="63" t="s">
        <v>201</v>
      </c>
      <c r="B118" s="42" t="s">
        <v>156</v>
      </c>
      <c r="C118" s="42" t="s">
        <v>32</v>
      </c>
      <c r="D118" s="43" t="s">
        <v>126</v>
      </c>
      <c r="E118" s="43">
        <v>140</v>
      </c>
      <c r="F118" s="37">
        <v>130.4</v>
      </c>
      <c r="G118" s="44">
        <v>51</v>
      </c>
      <c r="H118" s="45">
        <f>500/(-216.0475144+(16.2606339*F118)+(-0.002388645*POWER(F118,2))+(-0.00113732*POWER(F118,3))+(0.00000701863*POWER(F118,4))+(-0.00000001291*POWER(F118,5)))</f>
        <v>0.5652834650363436</v>
      </c>
      <c r="I118" s="36">
        <f>IF(OR(C118="open men",C118="open women",C118="submaster Men",C118="submaster Women"),1,LOOKUP(G118,TABLES!A:A,TABLES!B:B))</f>
        <v>1</v>
      </c>
      <c r="J118" s="60"/>
      <c r="K118" s="60"/>
      <c r="L118" s="60"/>
      <c r="M118" s="60"/>
      <c r="N118" s="60"/>
      <c r="O118" s="60">
        <v>-355</v>
      </c>
      <c r="P118" s="60"/>
      <c r="Q118" s="60"/>
      <c r="R118" s="60"/>
      <c r="S118" s="60"/>
      <c r="T118" s="60"/>
      <c r="U118" s="60"/>
      <c r="V118" s="33" t="str">
        <f t="shared" si="107"/>
        <v>DQ</v>
      </c>
      <c r="W118" s="46"/>
      <c r="X118" s="40">
        <f t="shared" si="116"/>
        <v>0</v>
      </c>
      <c r="Y118" s="40">
        <f t="shared" si="116"/>
        <v>0</v>
      </c>
      <c r="Z118" s="40">
        <f t="shared" si="116"/>
        <v>0</v>
      </c>
      <c r="AA118" s="61">
        <f t="shared" si="81"/>
        <v>0</v>
      </c>
      <c r="AB118" s="40">
        <f t="shared" si="117"/>
        <v>0</v>
      </c>
      <c r="AC118" s="40">
        <f t="shared" si="117"/>
        <v>0</v>
      </c>
      <c r="AD118" s="40">
        <f t="shared" si="117"/>
        <v>-782.633</v>
      </c>
      <c r="AE118" s="40">
        <f>MAX(X118:Z118)+MAX(AB118:AD118)</f>
        <v>0</v>
      </c>
      <c r="AF118" s="61">
        <f t="shared" si="83"/>
        <v>-782.633</v>
      </c>
      <c r="AG118" s="40">
        <f t="shared" si="118"/>
        <v>0</v>
      </c>
      <c r="AH118" s="40">
        <f t="shared" si="118"/>
        <v>0</v>
      </c>
      <c r="AI118" s="40">
        <f t="shared" si="118"/>
        <v>0</v>
      </c>
      <c r="AJ118" s="61">
        <f t="shared" si="108"/>
        <v>0</v>
      </c>
      <c r="AK118" s="28" t="str">
        <f t="shared" si="109"/>
        <v>DQ</v>
      </c>
    </row>
    <row r="119" spans="1:37" s="22" customFormat="1" ht="12.75">
      <c r="A119" s="23"/>
      <c r="D119" s="43"/>
      <c r="E119" s="23"/>
      <c r="F119" s="30"/>
      <c r="G119" s="34"/>
      <c r="H119" s="45"/>
      <c r="I119" s="36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33">
        <f t="shared" si="107"/>
        <v>0</v>
      </c>
      <c r="W119" s="39"/>
      <c r="X119" s="40"/>
      <c r="Y119" s="40"/>
      <c r="Z119" s="40"/>
      <c r="AA119" s="61">
        <f t="shared" si="81"/>
        <v>0</v>
      </c>
      <c r="AB119" s="40"/>
      <c r="AC119" s="40"/>
      <c r="AD119" s="40"/>
      <c r="AE119" s="40"/>
      <c r="AF119" s="61">
        <f t="shared" si="83"/>
        <v>0</v>
      </c>
      <c r="AG119" s="40"/>
      <c r="AH119" s="40"/>
      <c r="AI119" s="40"/>
      <c r="AJ119" s="61">
        <f t="shared" si="108"/>
        <v>0</v>
      </c>
      <c r="AK119" s="28">
        <f t="shared" si="109"/>
        <v>0</v>
      </c>
    </row>
    <row r="120" spans="1:37" s="22" customFormat="1" ht="12.75">
      <c r="A120" s="23"/>
      <c r="B120" s="31" t="s">
        <v>121</v>
      </c>
      <c r="D120" s="62"/>
      <c r="E120" s="23"/>
      <c r="F120" s="30"/>
      <c r="G120" s="34"/>
      <c r="H120" s="45"/>
      <c r="I120" s="36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33">
        <f t="shared" si="107"/>
        <v>0</v>
      </c>
      <c r="W120" s="39"/>
      <c r="X120" s="40">
        <f aca="true" t="shared" si="122" ref="X120:Z123">SUM(J120*2.2046)</f>
        <v>0</v>
      </c>
      <c r="Y120" s="40">
        <f t="shared" si="122"/>
        <v>0</v>
      </c>
      <c r="Z120" s="40">
        <f t="shared" si="122"/>
        <v>0</v>
      </c>
      <c r="AA120" s="61">
        <f t="shared" si="81"/>
        <v>0</v>
      </c>
      <c r="AB120" s="40">
        <f aca="true" t="shared" si="123" ref="AB120:AD123">SUM(M120*2.2046)</f>
        <v>0</v>
      </c>
      <c r="AC120" s="40">
        <f t="shared" si="123"/>
        <v>0</v>
      </c>
      <c r="AD120" s="40">
        <f t="shared" si="123"/>
        <v>0</v>
      </c>
      <c r="AE120" s="40"/>
      <c r="AF120" s="61">
        <f t="shared" si="83"/>
        <v>0</v>
      </c>
      <c r="AG120" s="40">
        <f aca="true" t="shared" si="124" ref="AG120:AI123">SUM(R120*2.2046)</f>
        <v>0</v>
      </c>
      <c r="AH120" s="40">
        <f t="shared" si="124"/>
        <v>0</v>
      </c>
      <c r="AI120" s="40">
        <f t="shared" si="124"/>
        <v>0</v>
      </c>
      <c r="AJ120" s="61">
        <f t="shared" si="108"/>
        <v>0</v>
      </c>
      <c r="AK120" s="28">
        <f t="shared" si="109"/>
        <v>0</v>
      </c>
    </row>
    <row r="121" spans="1:37" s="22" customFormat="1" ht="12.75">
      <c r="A121" s="23">
        <v>1</v>
      </c>
      <c r="B121" s="67" t="s">
        <v>158</v>
      </c>
      <c r="C121" s="42" t="s">
        <v>32</v>
      </c>
      <c r="D121" s="43" t="s">
        <v>159</v>
      </c>
      <c r="E121" s="43" t="s">
        <v>123</v>
      </c>
      <c r="F121" s="37">
        <v>140.5</v>
      </c>
      <c r="G121" s="44">
        <v>31</v>
      </c>
      <c r="H121" s="45">
        <f>500/(-216.0475144+(16.2606339*F121)+(-0.002388645*POWER(F121,2))+(-0.00113732*POWER(F121,3))+(0.00000701863*POWER(F121,4))+(-0.00000001291*POWER(F121,5)))</f>
        <v>0.5585095719030388</v>
      </c>
      <c r="I121" s="36">
        <f>IF(OR(C121="open men",C121="open women",C121="submaster Men",C121="submaster Women"),1,LOOKUP(G121,TABLES!A:A,TABLES!B:B))</f>
        <v>1</v>
      </c>
      <c r="J121" s="60"/>
      <c r="K121" s="60"/>
      <c r="L121" s="60"/>
      <c r="M121" s="60"/>
      <c r="N121" s="60"/>
      <c r="O121" s="60">
        <v>390</v>
      </c>
      <c r="P121" s="60"/>
      <c r="Q121" s="60"/>
      <c r="R121" s="60"/>
      <c r="S121" s="60"/>
      <c r="T121" s="60"/>
      <c r="U121" s="60"/>
      <c r="V121" s="33">
        <f t="shared" si="107"/>
        <v>390</v>
      </c>
      <c r="W121" s="66">
        <f>V121*H121*I121</f>
        <v>217.81873304218516</v>
      </c>
      <c r="X121" s="40">
        <f t="shared" si="122"/>
        <v>0</v>
      </c>
      <c r="Y121" s="40">
        <f t="shared" si="122"/>
        <v>0</v>
      </c>
      <c r="Z121" s="40">
        <f t="shared" si="122"/>
        <v>0</v>
      </c>
      <c r="AA121" s="61">
        <f t="shared" si="81"/>
        <v>0</v>
      </c>
      <c r="AB121" s="40">
        <f t="shared" si="123"/>
        <v>0</v>
      </c>
      <c r="AC121" s="40">
        <f t="shared" si="123"/>
        <v>0</v>
      </c>
      <c r="AD121" s="40">
        <f t="shared" si="123"/>
        <v>859.7940000000001</v>
      </c>
      <c r="AE121" s="40">
        <f>MAX(X121:Z121)+MAX(AB121:AD121)</f>
        <v>859.7940000000001</v>
      </c>
      <c r="AF121" s="61">
        <f t="shared" si="83"/>
        <v>859.7940000000001</v>
      </c>
      <c r="AG121" s="40">
        <f t="shared" si="124"/>
        <v>0</v>
      </c>
      <c r="AH121" s="40">
        <f t="shared" si="124"/>
        <v>0</v>
      </c>
      <c r="AI121" s="40">
        <f t="shared" si="124"/>
        <v>0</v>
      </c>
      <c r="AJ121" s="61">
        <f t="shared" si="108"/>
        <v>0</v>
      </c>
      <c r="AK121" s="28">
        <f t="shared" si="109"/>
        <v>859.7940000000001</v>
      </c>
    </row>
    <row r="122" spans="1:37" s="22" customFormat="1" ht="12.75">
      <c r="A122" s="23">
        <v>2</v>
      </c>
      <c r="B122" s="42" t="s">
        <v>163</v>
      </c>
      <c r="C122" s="42" t="s">
        <v>32</v>
      </c>
      <c r="D122" s="43" t="s">
        <v>198</v>
      </c>
      <c r="E122" s="43" t="s">
        <v>123</v>
      </c>
      <c r="F122" s="37">
        <v>153</v>
      </c>
      <c r="G122" s="44">
        <v>29</v>
      </c>
      <c r="H122" s="45">
        <f>500/(-216.0475144+(16.2606339*F122)+(-0.002388645*POWER(F122,2))+(-0.00113732*POWER(F122,3))+(0.00000701863*POWER(F122,4))+(-0.00000001291*POWER(F122,5)))</f>
        <v>0.551752557860295</v>
      </c>
      <c r="I122" s="36">
        <f>IF(OR(C122="open men",C122="open women",C122="submaster Men",C122="submaster Women"),1,LOOKUP(G122,TABLES!A:A,TABLES!B:B))</f>
        <v>1</v>
      </c>
      <c r="J122" s="60"/>
      <c r="K122" s="60"/>
      <c r="L122" s="60"/>
      <c r="M122" s="60"/>
      <c r="N122" s="60"/>
      <c r="O122" s="60">
        <v>302.5</v>
      </c>
      <c r="P122" s="60"/>
      <c r="Q122" s="60"/>
      <c r="R122" s="60"/>
      <c r="S122" s="60"/>
      <c r="T122" s="60"/>
      <c r="U122" s="60"/>
      <c r="V122" s="33">
        <f>IF(OR(L122&lt;0,O122&lt;0,T122&lt;0),"DQ",(MAX(J122:L122)+MAX(M122:O122)+MAX(R122:T122)))</f>
        <v>302.5</v>
      </c>
      <c r="W122" s="46">
        <f>V122*H122*I122</f>
        <v>166.90514875273922</v>
      </c>
      <c r="X122" s="40">
        <f>SUM(J122*2.2046)</f>
        <v>0</v>
      </c>
      <c r="Y122" s="40">
        <f>SUM(K122*2.2046)</f>
        <v>0</v>
      </c>
      <c r="Z122" s="40">
        <f>SUM(L122*2.2046)</f>
        <v>0</v>
      </c>
      <c r="AA122" s="61">
        <f>Z122</f>
        <v>0</v>
      </c>
      <c r="AB122" s="40">
        <f>SUM(M122*2.2046)</f>
        <v>0</v>
      </c>
      <c r="AC122" s="40">
        <f>SUM(N122*2.2046)</f>
        <v>0</v>
      </c>
      <c r="AD122" s="40">
        <f>SUM(O122*2.2046)</f>
        <v>666.8915000000001</v>
      </c>
      <c r="AE122" s="40">
        <f>MAX(X122:Z122)+MAX(AB122:AD122)</f>
        <v>666.8915000000001</v>
      </c>
      <c r="AF122" s="61">
        <f>AD122</f>
        <v>666.8915000000001</v>
      </c>
      <c r="AG122" s="40">
        <f>SUM(R122*2.2046)</f>
        <v>0</v>
      </c>
      <c r="AH122" s="40">
        <f>SUM(S122*2.2046)</f>
        <v>0</v>
      </c>
      <c r="AI122" s="40">
        <f>SUM(T122*2.2046)</f>
        <v>0</v>
      </c>
      <c r="AJ122" s="61">
        <f>AI122</f>
        <v>0</v>
      </c>
      <c r="AK122" s="28">
        <f>IF(OR(Z122&lt;0,AD122&lt;0,AI122&lt;0),"DQ",MAX(X122:Z122)+MAX(AB122:AD122)+MAX(AG122:AI122))</f>
        <v>666.8915000000001</v>
      </c>
    </row>
    <row r="123" spans="1:37" s="22" customFormat="1" ht="12.75">
      <c r="A123" s="23">
        <v>3</v>
      </c>
      <c r="B123" s="42" t="s">
        <v>161</v>
      </c>
      <c r="C123" s="42" t="s">
        <v>32</v>
      </c>
      <c r="D123" s="43" t="s">
        <v>162</v>
      </c>
      <c r="E123" s="43" t="s">
        <v>123</v>
      </c>
      <c r="F123" s="37">
        <v>147.4</v>
      </c>
      <c r="G123" s="44">
        <v>36</v>
      </c>
      <c r="H123" s="45">
        <f>500/(-216.0475144+(16.2606339*F123)+(-0.002388645*POWER(F123,2))+(-0.00113732*POWER(F123,3))+(0.00000701863*POWER(F123,4))+(-0.00000001291*POWER(F123,5)))</f>
        <v>0.5546604764166743</v>
      </c>
      <c r="I123" s="36">
        <f>IF(OR(C123="open men",C123="open women",C123="submaster Men",C123="submaster Women"),1,LOOKUP(G123,TABLES!A:A,TABLES!B:B))</f>
        <v>1</v>
      </c>
      <c r="J123" s="60"/>
      <c r="K123" s="60"/>
      <c r="L123" s="60"/>
      <c r="M123" s="60"/>
      <c r="N123" s="60"/>
      <c r="O123" s="60">
        <v>250</v>
      </c>
      <c r="P123" s="60"/>
      <c r="Q123" s="60"/>
      <c r="R123" s="60"/>
      <c r="S123" s="60"/>
      <c r="T123" s="60"/>
      <c r="U123" s="60"/>
      <c r="V123" s="33">
        <f>IF(OR(L123&lt;0,O123&lt;0,T123&lt;0),"DQ",(MAX(J123:L123)+MAX(M123:O123)+MAX(R123:T123)))</f>
        <v>250</v>
      </c>
      <c r="W123" s="46">
        <f>V123*H123*I123</f>
        <v>138.66511910416855</v>
      </c>
      <c r="X123" s="40">
        <f t="shared" si="122"/>
        <v>0</v>
      </c>
      <c r="Y123" s="40">
        <f t="shared" si="122"/>
        <v>0</v>
      </c>
      <c r="Z123" s="40">
        <f t="shared" si="122"/>
        <v>0</v>
      </c>
      <c r="AA123" s="61">
        <f t="shared" si="81"/>
        <v>0</v>
      </c>
      <c r="AB123" s="40">
        <f t="shared" si="123"/>
        <v>0</v>
      </c>
      <c r="AC123" s="40">
        <f t="shared" si="123"/>
        <v>0</v>
      </c>
      <c r="AD123" s="40">
        <f t="shared" si="123"/>
        <v>551.15</v>
      </c>
      <c r="AE123" s="40">
        <f>MAX(X123:Z123)+MAX(AB123:AD123)</f>
        <v>551.15</v>
      </c>
      <c r="AF123" s="61">
        <f t="shared" si="83"/>
        <v>551.15</v>
      </c>
      <c r="AG123" s="40">
        <f t="shared" si="124"/>
        <v>0</v>
      </c>
      <c r="AH123" s="40">
        <f t="shared" si="124"/>
        <v>0</v>
      </c>
      <c r="AI123" s="40">
        <f t="shared" si="124"/>
        <v>0</v>
      </c>
      <c r="AJ123" s="61">
        <f>AI123</f>
        <v>0</v>
      </c>
      <c r="AK123" s="28">
        <f>IF(OR(Z123&lt;0,AD123&lt;0,AI123&lt;0),"DQ",MAX(X123:Z123)+MAX(AB123:AD123)+MAX(AG123:AI123))</f>
        <v>551.15</v>
      </c>
    </row>
    <row r="124" spans="1:37" s="22" customFormat="1" ht="12.75">
      <c r="A124" s="63" t="s">
        <v>201</v>
      </c>
      <c r="B124" s="42" t="s">
        <v>160</v>
      </c>
      <c r="C124" s="42" t="s">
        <v>32</v>
      </c>
      <c r="D124" s="43" t="s">
        <v>102</v>
      </c>
      <c r="E124" s="43" t="s">
        <v>123</v>
      </c>
      <c r="F124" s="37">
        <v>154.7</v>
      </c>
      <c r="G124" s="44">
        <v>53</v>
      </c>
      <c r="H124" s="45">
        <f>500/(-216.0475144+(16.2606339*F124)+(-0.002388645*POWER(F124,2))+(-0.00113732*POWER(F124,3))+(0.00000701863*POWER(F124,4))+(-0.00000001291*POWER(F124,5)))</f>
        <v>0.5508879072668075</v>
      </c>
      <c r="I124" s="36">
        <f>IF(OR(C124="open men",C124="open women",C124="submaster Men",C124="submaster Women"),1,LOOKUP(G124,TABLES!A:A,TABLES!B:B))</f>
        <v>1</v>
      </c>
      <c r="J124" s="60"/>
      <c r="K124" s="60"/>
      <c r="L124" s="60"/>
      <c r="M124" s="60"/>
      <c r="N124" s="60"/>
      <c r="O124" s="60">
        <v>-352.5</v>
      </c>
      <c r="P124" s="60"/>
      <c r="Q124" s="60"/>
      <c r="R124" s="60"/>
      <c r="S124" s="60"/>
      <c r="T124" s="60"/>
      <c r="U124" s="60"/>
      <c r="V124" s="33" t="str">
        <f>IF(OR(L124&lt;0,O124&lt;0,T124&lt;0),"DQ",(MAX(J124:L124)+MAX(M124:O124)+MAX(R124:T124)))</f>
        <v>DQ</v>
      </c>
      <c r="W124" s="46"/>
      <c r="X124" s="40">
        <f>SUM(J124*2.2046)</f>
        <v>0</v>
      </c>
      <c r="Y124" s="40">
        <f>SUM(K124*2.2046)</f>
        <v>0</v>
      </c>
      <c r="Z124" s="40">
        <f>SUM(L124*2.2046)</f>
        <v>0</v>
      </c>
      <c r="AA124" s="61">
        <f>Z124</f>
        <v>0</v>
      </c>
      <c r="AB124" s="40">
        <f>SUM(M124*2.2046)</f>
        <v>0</v>
      </c>
      <c r="AC124" s="40">
        <f>SUM(N124*2.2046)</f>
        <v>0</v>
      </c>
      <c r="AD124" s="40">
        <f>SUM(O124*2.2046)</f>
        <v>-777.1215000000001</v>
      </c>
      <c r="AE124" s="40">
        <f>MAX(X124:Z124)+MAX(AB124:AD124)</f>
        <v>0</v>
      </c>
      <c r="AF124" s="61">
        <f>AD124</f>
        <v>-777.1215000000001</v>
      </c>
      <c r="AG124" s="40">
        <f>SUM(R124*2.2046)</f>
        <v>0</v>
      </c>
      <c r="AH124" s="40">
        <f>SUM(S124*2.2046)</f>
        <v>0</v>
      </c>
      <c r="AI124" s="40">
        <f>SUM(T124*2.2046)</f>
        <v>0</v>
      </c>
      <c r="AJ124" s="61">
        <f>AI124</f>
        <v>0</v>
      </c>
      <c r="AK124" s="28" t="str">
        <f>IF(OR(Z124&lt;0,AD124&lt;0,AI124&lt;0),"DQ",MAX(X124:Z124)+MAX(AB124:AD124)+MAX(AG124:AI124))</f>
        <v>DQ</v>
      </c>
    </row>
    <row r="125" spans="1:37" s="42" customFormat="1" ht="12.75">
      <c r="A125" s="23"/>
      <c r="B125" s="22"/>
      <c r="C125" s="22"/>
      <c r="D125" s="23"/>
      <c r="E125" s="23"/>
      <c r="F125" s="30"/>
      <c r="G125" s="34"/>
      <c r="H125" s="45"/>
      <c r="I125" s="36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33">
        <f>IF(OR(L125&lt;0,O125&lt;0,T125&lt;0),"DQ",(MAX(J125:L125)+MAX(M125:O125)+MAX(R125:T125)))</f>
        <v>0</v>
      </c>
      <c r="W125" s="39"/>
      <c r="X125" s="40"/>
      <c r="Y125" s="40"/>
      <c r="Z125" s="40"/>
      <c r="AA125" s="61">
        <f t="shared" si="81"/>
        <v>0</v>
      </c>
      <c r="AB125" s="40"/>
      <c r="AC125" s="40"/>
      <c r="AD125" s="40"/>
      <c r="AE125" s="40"/>
      <c r="AF125" s="61"/>
      <c r="AG125" s="40"/>
      <c r="AH125" s="40"/>
      <c r="AI125" s="40"/>
      <c r="AJ125" s="61"/>
      <c r="AK125" s="28">
        <f>IF(OR(Z125&lt;0,AD125&lt;0,AI125&lt;0),"DQ",MAX(X125:Z125)+MAX(AB125:AD125)+MAX(AG125:AI125))</f>
        <v>0</v>
      </c>
    </row>
    <row r="126" spans="1:37" s="22" customFormat="1" ht="20.25" customHeight="1">
      <c r="A126" s="47"/>
      <c r="B126" s="81" t="s">
        <v>64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3"/>
    </row>
    <row r="127" spans="1:37" s="22" customFormat="1" ht="16.5" customHeight="1">
      <c r="A127" s="47"/>
      <c r="B127" s="57" t="s">
        <v>55</v>
      </c>
      <c r="C127" s="56"/>
      <c r="D127" s="57"/>
      <c r="E127" s="56"/>
      <c r="F127" s="56"/>
      <c r="G127" s="56"/>
      <c r="H127" s="56"/>
      <c r="I127" s="56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33">
        <f aca="true" t="shared" si="125" ref="V127:V140">IF(OR(L127&lt;0,O127&lt;0,T127&lt;0),"DQ",(MAX(J127:L127)+MAX(M127:O127)+MAX(R127:T127)))</f>
        <v>0</v>
      </c>
      <c r="W127" s="56"/>
      <c r="X127" s="56"/>
      <c r="Y127" s="56"/>
      <c r="Z127" s="56"/>
      <c r="AA127" s="61">
        <f aca="true" t="shared" si="126" ref="AA127:AA140">Z127</f>
        <v>0</v>
      </c>
      <c r="AB127" s="40">
        <f>SUM(M127*2.2046)</f>
        <v>0</v>
      </c>
      <c r="AC127" s="40">
        <f>SUM(N127*2.2046)</f>
        <v>0</v>
      </c>
      <c r="AD127" s="40">
        <f>SUM(O127*2.2046)</f>
        <v>0</v>
      </c>
      <c r="AE127" s="40"/>
      <c r="AF127" s="61">
        <f aca="true" t="shared" si="127" ref="AF127:AF140">AD127</f>
        <v>0</v>
      </c>
      <c r="AG127" s="40">
        <f>SUM(R127*2.2046)</f>
        <v>0</v>
      </c>
      <c r="AH127" s="40">
        <f>SUM(S127*2.2046)</f>
        <v>0</v>
      </c>
      <c r="AI127" s="40">
        <f>SUM(T127*2.2046)</f>
        <v>0</v>
      </c>
      <c r="AJ127" s="61">
        <f aca="true" t="shared" si="128" ref="AJ127:AJ140">AI127</f>
        <v>0</v>
      </c>
      <c r="AK127" s="28">
        <f aca="true" t="shared" si="129" ref="AK127:AK140">IF(OR(Z127&lt;0,AD127&lt;0,AI127&lt;0),"DQ",MAX(X127:Z127)+MAX(AB127:AD127)+MAX(AG127:AI127))</f>
        <v>0</v>
      </c>
    </row>
    <row r="128" spans="1:37" s="34" customFormat="1" ht="12.75">
      <c r="A128" s="23"/>
      <c r="B128" s="31" t="s">
        <v>164</v>
      </c>
      <c r="C128" s="22"/>
      <c r="D128" s="43"/>
      <c r="E128" s="23"/>
      <c r="F128" s="30"/>
      <c r="H128" s="35"/>
      <c r="I128" s="36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33">
        <f t="shared" si="125"/>
        <v>0</v>
      </c>
      <c r="W128" s="39"/>
      <c r="X128" s="28"/>
      <c r="Y128" s="41"/>
      <c r="Z128" s="41"/>
      <c r="AA128" s="61">
        <f t="shared" si="126"/>
        <v>0</v>
      </c>
      <c r="AB128" s="41"/>
      <c r="AC128" s="41"/>
      <c r="AD128" s="41"/>
      <c r="AE128" s="28">
        <f>MAX(X128:Z128)+MAX(AB128:AD128)</f>
        <v>0</v>
      </c>
      <c r="AF128" s="61">
        <f t="shared" si="127"/>
        <v>0</v>
      </c>
      <c r="AG128" s="41"/>
      <c r="AH128" s="41"/>
      <c r="AI128" s="41"/>
      <c r="AJ128" s="61">
        <f t="shared" si="128"/>
        <v>0</v>
      </c>
      <c r="AK128" s="28">
        <f t="shared" si="129"/>
        <v>0</v>
      </c>
    </row>
    <row r="129" spans="1:37" s="34" customFormat="1" ht="12.75">
      <c r="A129" s="23">
        <v>1</v>
      </c>
      <c r="B129" s="42" t="s">
        <v>165</v>
      </c>
      <c r="C129" s="22" t="s">
        <v>33</v>
      </c>
      <c r="D129" s="43" t="s">
        <v>81</v>
      </c>
      <c r="E129" s="23">
        <v>52</v>
      </c>
      <c r="F129" s="30">
        <v>52</v>
      </c>
      <c r="G129" s="34">
        <v>30</v>
      </c>
      <c r="H129" s="35">
        <f>500/(594.31747775582+(-27.23842536447*F129)+(0.82112226871*POWER(F129,2))+(-0.00930733913*POWER(F129,3))+(0.00004731582*POWER(F129,4))+(-0.00000009054*POWER(F129,5)))</f>
        <v>1.2466369894301514</v>
      </c>
      <c r="I129" s="36">
        <f>IF(OR(C129="open men",C129="open women",C129="submaster Men",C129="submaster Women"),1,LOOKUP(G129,TABLES!A:A,TABLES!B:B))</f>
        <v>1</v>
      </c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>
        <v>167.5</v>
      </c>
      <c r="U129" s="60"/>
      <c r="V129" s="33">
        <f t="shared" si="125"/>
        <v>167.5</v>
      </c>
      <c r="W129" s="46">
        <f>V129*H129*I129</f>
        <v>208.81169572955037</v>
      </c>
      <c r="X129" s="40">
        <f>SUM(J129*2.2046)</f>
        <v>0</v>
      </c>
      <c r="Y129" s="40">
        <f>SUM(K129*2.2046)</f>
        <v>0</v>
      </c>
      <c r="Z129" s="40">
        <f>SUM(L129*2.2046)</f>
        <v>0</v>
      </c>
      <c r="AA129" s="61">
        <f t="shared" si="126"/>
        <v>0</v>
      </c>
      <c r="AB129" s="40">
        <f>SUM(M129*2.2046)</f>
        <v>0</v>
      </c>
      <c r="AC129" s="40">
        <f>SUM(N129*2.2046)</f>
        <v>0</v>
      </c>
      <c r="AD129" s="40">
        <f>SUM(O129*2.2046)</f>
        <v>0</v>
      </c>
      <c r="AE129" s="40">
        <f>MAX(X129:Z129)+MAX(AB129:AD129)</f>
        <v>0</v>
      </c>
      <c r="AF129" s="61">
        <f t="shared" si="127"/>
        <v>0</v>
      </c>
      <c r="AG129" s="40">
        <f>SUM(R129*2.2046)</f>
        <v>0</v>
      </c>
      <c r="AH129" s="40">
        <f>SUM(S129*2.2046)</f>
        <v>0</v>
      </c>
      <c r="AI129" s="40">
        <f>SUM(T129*2.2046)</f>
        <v>369.2705</v>
      </c>
      <c r="AJ129" s="61">
        <f t="shared" si="128"/>
        <v>369.2705</v>
      </c>
      <c r="AK129" s="28">
        <f t="shared" si="129"/>
        <v>369.2705</v>
      </c>
    </row>
    <row r="130" spans="1:38" s="42" customFormat="1" ht="14.25" customHeight="1">
      <c r="A130" s="23"/>
      <c r="B130" s="19"/>
      <c r="C130" s="18"/>
      <c r="D130" s="64"/>
      <c r="E130" s="19"/>
      <c r="F130" s="30"/>
      <c r="G130" s="34"/>
      <c r="H130" s="35"/>
      <c r="I130" s="36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33">
        <f t="shared" si="125"/>
        <v>0</v>
      </c>
      <c r="W130" s="39"/>
      <c r="X130" s="40"/>
      <c r="Y130" s="40"/>
      <c r="Z130" s="40"/>
      <c r="AA130" s="61">
        <f t="shared" si="126"/>
        <v>0</v>
      </c>
      <c r="AB130" s="40"/>
      <c r="AC130" s="40"/>
      <c r="AD130" s="40"/>
      <c r="AE130" s="40"/>
      <c r="AF130" s="61">
        <f t="shared" si="127"/>
        <v>0</v>
      </c>
      <c r="AG130" s="40"/>
      <c r="AH130" s="40"/>
      <c r="AI130" s="40"/>
      <c r="AJ130" s="61">
        <f t="shared" si="128"/>
        <v>0</v>
      </c>
      <c r="AK130" s="28">
        <f t="shared" si="129"/>
        <v>0</v>
      </c>
      <c r="AL130" s="59"/>
    </row>
    <row r="131" spans="1:37" s="34" customFormat="1" ht="12.75">
      <c r="A131" s="23"/>
      <c r="B131" s="31" t="s">
        <v>205</v>
      </c>
      <c r="C131" s="22"/>
      <c r="D131" s="43"/>
      <c r="E131" s="23"/>
      <c r="F131" s="30"/>
      <c r="H131" s="35"/>
      <c r="I131" s="36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33">
        <f t="shared" si="125"/>
        <v>0</v>
      </c>
      <c r="W131" s="39"/>
      <c r="X131" s="28"/>
      <c r="Y131" s="41"/>
      <c r="Z131" s="41"/>
      <c r="AA131" s="61">
        <f t="shared" si="126"/>
        <v>0</v>
      </c>
      <c r="AB131" s="41"/>
      <c r="AC131" s="41"/>
      <c r="AD131" s="41"/>
      <c r="AE131" s="28">
        <f>MAX(X131:Z131)+MAX(AB131:AD131)</f>
        <v>0</v>
      </c>
      <c r="AF131" s="61">
        <f t="shared" si="127"/>
        <v>0</v>
      </c>
      <c r="AG131" s="41"/>
      <c r="AH131" s="41"/>
      <c r="AI131" s="41"/>
      <c r="AJ131" s="61">
        <f t="shared" si="128"/>
        <v>0</v>
      </c>
      <c r="AK131" s="28">
        <f t="shared" si="129"/>
        <v>0</v>
      </c>
    </row>
    <row r="132" spans="1:37" s="34" customFormat="1" ht="12.75">
      <c r="A132" s="23">
        <v>1</v>
      </c>
      <c r="B132" s="67" t="s">
        <v>124</v>
      </c>
      <c r="C132" s="22" t="s">
        <v>33</v>
      </c>
      <c r="D132" s="43" t="s">
        <v>102</v>
      </c>
      <c r="E132" s="23">
        <v>60</v>
      </c>
      <c r="F132" s="30">
        <v>56.8</v>
      </c>
      <c r="G132" s="34">
        <v>44</v>
      </c>
      <c r="H132" s="35">
        <f>500/(594.31747775582+(-27.23842536447*F132)+(0.82112226871*POWER(F132,2))+(-0.00930733913*POWER(F132,3))+(0.00004731582*POWER(F132,4))+(-0.00000009054*POWER(F132,5)))</f>
        <v>1.163594465395319</v>
      </c>
      <c r="I132" s="36">
        <f>IF(OR(C132="open men",C132="open women",C132="submaster Men",C132="submaster Women"),1,LOOKUP(G132,TABLES!A:A,TABLES!B:B))</f>
        <v>1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>
        <v>205</v>
      </c>
      <c r="U132" s="60"/>
      <c r="V132" s="33">
        <f t="shared" si="125"/>
        <v>205</v>
      </c>
      <c r="W132" s="66">
        <f>V132*H132*I132</f>
        <v>238.5368654060404</v>
      </c>
      <c r="X132" s="40">
        <f>SUM(J132*2.2046)</f>
        <v>0</v>
      </c>
      <c r="Y132" s="40">
        <f>SUM(K132*2.2046)</f>
        <v>0</v>
      </c>
      <c r="Z132" s="40">
        <f>SUM(L132*2.2046)</f>
        <v>0</v>
      </c>
      <c r="AA132" s="61">
        <f t="shared" si="126"/>
        <v>0</v>
      </c>
      <c r="AB132" s="40">
        <f>SUM(M132*2.2046)</f>
        <v>0</v>
      </c>
      <c r="AC132" s="40">
        <f>SUM(N132*2.2046)</f>
        <v>0</v>
      </c>
      <c r="AD132" s="40">
        <f>SUM(O132*2.2046)</f>
        <v>0</v>
      </c>
      <c r="AE132" s="40">
        <f>MAX(X132:Z132)+MAX(AB132:AD132)</f>
        <v>0</v>
      </c>
      <c r="AF132" s="61">
        <f t="shared" si="127"/>
        <v>0</v>
      </c>
      <c r="AG132" s="40">
        <f>SUM(R132*2.2046)</f>
        <v>0</v>
      </c>
      <c r="AH132" s="40">
        <f>SUM(S132*2.2046)</f>
        <v>0</v>
      </c>
      <c r="AI132" s="40">
        <f>SUM(T132*2.2046)</f>
        <v>451.94300000000004</v>
      </c>
      <c r="AJ132" s="61">
        <f t="shared" si="128"/>
        <v>451.94300000000004</v>
      </c>
      <c r="AK132" s="28">
        <f t="shared" si="129"/>
        <v>451.94300000000004</v>
      </c>
    </row>
    <row r="133" spans="1:38" s="42" customFormat="1" ht="14.25" customHeight="1">
      <c r="A133" s="23"/>
      <c r="B133" s="19"/>
      <c r="C133" s="18"/>
      <c r="D133" s="64"/>
      <c r="E133" s="19"/>
      <c r="F133" s="30"/>
      <c r="G133" s="34"/>
      <c r="H133" s="35"/>
      <c r="I133" s="36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 t="s">
        <v>206</v>
      </c>
      <c r="U133" s="60"/>
      <c r="V133" s="33">
        <f t="shared" si="125"/>
        <v>0</v>
      </c>
      <c r="W133" s="39"/>
      <c r="X133" s="40"/>
      <c r="Y133" s="40"/>
      <c r="Z133" s="40"/>
      <c r="AA133" s="61">
        <f t="shared" si="126"/>
        <v>0</v>
      </c>
      <c r="AB133" s="40"/>
      <c r="AC133" s="40"/>
      <c r="AD133" s="40"/>
      <c r="AE133" s="40"/>
      <c r="AF133" s="61">
        <f t="shared" si="127"/>
        <v>0</v>
      </c>
      <c r="AG133" s="40"/>
      <c r="AH133" s="40"/>
      <c r="AI133" s="40"/>
      <c r="AJ133" s="61" t="s">
        <v>207</v>
      </c>
      <c r="AK133" s="28">
        <f t="shared" si="129"/>
        <v>0</v>
      </c>
      <c r="AL133" s="59"/>
    </row>
    <row r="134" spans="1:37" s="34" customFormat="1" ht="12.75">
      <c r="A134" s="23"/>
      <c r="B134" s="22" t="s">
        <v>74</v>
      </c>
      <c r="C134" s="22"/>
      <c r="D134" s="43"/>
      <c r="E134" s="23"/>
      <c r="F134" s="30"/>
      <c r="H134" s="35"/>
      <c r="I134" s="36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33">
        <f t="shared" si="125"/>
        <v>0</v>
      </c>
      <c r="W134" s="39"/>
      <c r="X134" s="28"/>
      <c r="Y134" s="41"/>
      <c r="Z134" s="41"/>
      <c r="AA134" s="61">
        <f t="shared" si="126"/>
        <v>0</v>
      </c>
      <c r="AB134" s="41"/>
      <c r="AC134" s="41"/>
      <c r="AD134" s="41"/>
      <c r="AE134" s="28">
        <f>MAX(X134:Z134)+MAX(AB134:AD134)</f>
        <v>0</v>
      </c>
      <c r="AF134" s="61">
        <f t="shared" si="127"/>
        <v>0</v>
      </c>
      <c r="AG134" s="41"/>
      <c r="AH134" s="41"/>
      <c r="AI134" s="41"/>
      <c r="AJ134" s="61">
        <f t="shared" si="128"/>
        <v>0</v>
      </c>
      <c r="AK134" s="28">
        <f t="shared" si="129"/>
        <v>0</v>
      </c>
    </row>
    <row r="135" spans="1:38" s="34" customFormat="1" ht="12.75">
      <c r="A135" s="23">
        <v>1</v>
      </c>
      <c r="B135" s="42" t="s">
        <v>166</v>
      </c>
      <c r="C135" s="22" t="s">
        <v>33</v>
      </c>
      <c r="D135" s="43" t="s">
        <v>93</v>
      </c>
      <c r="E135" s="23">
        <v>67.5</v>
      </c>
      <c r="F135" s="30">
        <v>66.2</v>
      </c>
      <c r="G135" s="34">
        <v>27</v>
      </c>
      <c r="H135" s="35">
        <f>500/(594.31747775582+(-27.23842536447*F135)+(0.82112226871*POWER(F135,2))+(-0.00930733913*POWER(F135,3))+(0.00004731582*POWER(F135,4))+(-0.00000009054*POWER(F135,5)))</f>
        <v>1.0350826528767794</v>
      </c>
      <c r="I135" s="36">
        <f>IF(OR(C135="open men",C135="open women",C135="submaster Men",C135="submaster Women"),1,LOOKUP(G135,TABLES!A:A,TABLES!B:B))</f>
        <v>1</v>
      </c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>
        <v>210</v>
      </c>
      <c r="U135" s="60"/>
      <c r="V135" s="33">
        <f t="shared" si="125"/>
        <v>210</v>
      </c>
      <c r="W135" s="39">
        <f>V135*H135*I135</f>
        <v>217.36735710412367</v>
      </c>
      <c r="X135" s="40">
        <f>SUM(J135*2.2046)</f>
        <v>0</v>
      </c>
      <c r="Y135" s="40">
        <f>SUM(K135*2.2046)</f>
        <v>0</v>
      </c>
      <c r="Z135" s="40">
        <f>SUM(L135*2.2046)</f>
        <v>0</v>
      </c>
      <c r="AA135" s="61">
        <f t="shared" si="126"/>
        <v>0</v>
      </c>
      <c r="AB135" s="40">
        <f>SUM(M135*2.2046)</f>
        <v>0</v>
      </c>
      <c r="AC135" s="40">
        <f>SUM(N135*2.2046)</f>
        <v>0</v>
      </c>
      <c r="AD135" s="40">
        <f>SUM(O135*2.2046)</f>
        <v>0</v>
      </c>
      <c r="AE135" s="40">
        <f>MAX(X135:Z135)+MAX(AB135:AD135)</f>
        <v>0</v>
      </c>
      <c r="AF135" s="61">
        <f t="shared" si="127"/>
        <v>0</v>
      </c>
      <c r="AG135" s="40">
        <f>SUM(R135*2.2046)</f>
        <v>0</v>
      </c>
      <c r="AH135" s="40">
        <f>SUM(S135*2.2046)</f>
        <v>0</v>
      </c>
      <c r="AI135" s="40">
        <f>SUM(T135*2.2046)</f>
        <v>462.966</v>
      </c>
      <c r="AJ135" s="61">
        <f t="shared" si="128"/>
        <v>462.966</v>
      </c>
      <c r="AK135" s="28">
        <f t="shared" si="129"/>
        <v>462.966</v>
      </c>
      <c r="AL135" s="59"/>
    </row>
    <row r="136" spans="1:38" s="42" customFormat="1" ht="14.25" customHeight="1">
      <c r="A136" s="23"/>
      <c r="B136" s="19"/>
      <c r="C136" s="18"/>
      <c r="D136" s="64"/>
      <c r="E136" s="19"/>
      <c r="F136" s="30"/>
      <c r="G136" s="34"/>
      <c r="H136" s="35"/>
      <c r="I136" s="36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33">
        <f t="shared" si="125"/>
        <v>0</v>
      </c>
      <c r="W136" s="39"/>
      <c r="X136" s="40"/>
      <c r="Y136" s="40"/>
      <c r="Z136" s="40"/>
      <c r="AA136" s="61">
        <f t="shared" si="126"/>
        <v>0</v>
      </c>
      <c r="AB136" s="40"/>
      <c r="AC136" s="40"/>
      <c r="AD136" s="40"/>
      <c r="AE136" s="40"/>
      <c r="AF136" s="61">
        <f t="shared" si="127"/>
        <v>0</v>
      </c>
      <c r="AG136" s="40"/>
      <c r="AH136" s="40"/>
      <c r="AI136" s="40"/>
      <c r="AJ136" s="61">
        <f t="shared" si="128"/>
        <v>0</v>
      </c>
      <c r="AK136" s="28">
        <f t="shared" si="129"/>
        <v>0</v>
      </c>
      <c r="AL136" s="59"/>
    </row>
    <row r="137" spans="1:37" s="34" customFormat="1" ht="12.75">
      <c r="A137" s="23"/>
      <c r="B137" s="22" t="s">
        <v>75</v>
      </c>
      <c r="C137" s="22"/>
      <c r="D137" s="43"/>
      <c r="E137" s="23"/>
      <c r="F137" s="30"/>
      <c r="H137" s="35"/>
      <c r="I137" s="36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33">
        <f t="shared" si="125"/>
        <v>0</v>
      </c>
      <c r="W137" s="39"/>
      <c r="X137" s="28"/>
      <c r="Y137" s="41"/>
      <c r="Z137" s="41"/>
      <c r="AA137" s="61">
        <f t="shared" si="126"/>
        <v>0</v>
      </c>
      <c r="AB137" s="41"/>
      <c r="AC137" s="41"/>
      <c r="AD137" s="41"/>
      <c r="AE137" s="28">
        <f>MAX(X137:Z137)+MAX(AB137:AD137)</f>
        <v>0</v>
      </c>
      <c r="AF137" s="61">
        <f t="shared" si="127"/>
        <v>0</v>
      </c>
      <c r="AG137" s="41"/>
      <c r="AH137" s="41"/>
      <c r="AI137" s="41"/>
      <c r="AJ137" s="61">
        <f t="shared" si="128"/>
        <v>0</v>
      </c>
      <c r="AK137" s="28">
        <f t="shared" si="129"/>
        <v>0</v>
      </c>
    </row>
    <row r="138" spans="1:38" s="34" customFormat="1" ht="12.75">
      <c r="A138" s="23">
        <v>1</v>
      </c>
      <c r="B138" s="42" t="s">
        <v>125</v>
      </c>
      <c r="C138" s="22" t="s">
        <v>33</v>
      </c>
      <c r="D138" s="43" t="s">
        <v>126</v>
      </c>
      <c r="E138" s="23">
        <v>75</v>
      </c>
      <c r="F138" s="30">
        <v>72.9</v>
      </c>
      <c r="G138" s="34">
        <v>44</v>
      </c>
      <c r="H138" s="35">
        <f>500/(594.31747775582+(-27.23842536447*F138)+(0.82112226871*POWER(F138,2))+(-0.00930733913*POWER(F138,3))+(0.00004731582*POWER(F138,4))+(-0.00000009054*POWER(F138,5)))</f>
        <v>0.9680777001976467</v>
      </c>
      <c r="I138" s="36">
        <f>IF(OR(C138="open men",C138="open women",C138="submaster Men",C138="submaster Women"),1,LOOKUP(G138,TABLES!A:A,TABLES!B:B))</f>
        <v>1</v>
      </c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>
        <v>230</v>
      </c>
      <c r="U138" s="60"/>
      <c r="V138" s="33">
        <f>IF(OR(L138&lt;0,O138&lt;0,T138&lt;0),"DQ",(MAX(J138:L138)+MAX(M138:O138)+MAX(R138:T138)))</f>
        <v>230</v>
      </c>
      <c r="W138" s="39">
        <f>V138*H138*I138</f>
        <v>222.65787104545873</v>
      </c>
      <c r="X138" s="40">
        <f>SUM(J138*2.2046)</f>
        <v>0</v>
      </c>
      <c r="Y138" s="40">
        <f>SUM(K138*2.2046)</f>
        <v>0</v>
      </c>
      <c r="Z138" s="40">
        <f>SUM(L138*2.2046)</f>
        <v>0</v>
      </c>
      <c r="AA138" s="61">
        <f>Z138</f>
        <v>0</v>
      </c>
      <c r="AB138" s="40">
        <f>SUM(M138*2.2046)</f>
        <v>0</v>
      </c>
      <c r="AC138" s="40">
        <f>SUM(N138*2.2046)</f>
        <v>0</v>
      </c>
      <c r="AD138" s="40">
        <f>SUM(O138*2.2046)</f>
        <v>0</v>
      </c>
      <c r="AE138" s="40">
        <f>MAX(X138:Z138)+MAX(AB138:AD138)</f>
        <v>0</v>
      </c>
      <c r="AF138" s="61">
        <f>AD138</f>
        <v>0</v>
      </c>
      <c r="AG138" s="40">
        <f>SUM(R138*2.2046)</f>
        <v>0</v>
      </c>
      <c r="AH138" s="40">
        <f>SUM(S138*2.2046)</f>
        <v>0</v>
      </c>
      <c r="AI138" s="40">
        <f>SUM(T138*2.2046)</f>
        <v>507.05800000000005</v>
      </c>
      <c r="AJ138" s="61">
        <f>AI138</f>
        <v>507.05800000000005</v>
      </c>
      <c r="AK138" s="28">
        <f>IF(OR(Z138&lt;0,AD138&lt;0,AI138&lt;0),"DQ",MAX(X138:Z138)+MAX(AB138:AD138)+MAX(AG138:AI138))</f>
        <v>507.05800000000005</v>
      </c>
      <c r="AL138" s="59"/>
    </row>
    <row r="139" spans="1:38" s="34" customFormat="1" ht="12.75">
      <c r="A139" s="23"/>
      <c r="B139" s="42"/>
      <c r="C139" s="22"/>
      <c r="D139" s="43"/>
      <c r="E139" s="23"/>
      <c r="F139" s="30"/>
      <c r="H139" s="35"/>
      <c r="I139" s="36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 t="s">
        <v>208</v>
      </c>
      <c r="U139" s="60"/>
      <c r="V139" s="33"/>
      <c r="W139" s="39"/>
      <c r="X139" s="40"/>
      <c r="Y139" s="40"/>
      <c r="Z139" s="40"/>
      <c r="AA139" s="61"/>
      <c r="AB139" s="40"/>
      <c r="AC139" s="40"/>
      <c r="AD139" s="40"/>
      <c r="AE139" s="40"/>
      <c r="AF139" s="61"/>
      <c r="AG139" s="40"/>
      <c r="AH139" s="40"/>
      <c r="AI139" s="40"/>
      <c r="AJ139" s="61" t="s">
        <v>209</v>
      </c>
      <c r="AK139" s="28"/>
      <c r="AL139" s="59"/>
    </row>
    <row r="140" spans="1:37" s="34" customFormat="1" ht="12.75">
      <c r="A140" s="23">
        <v>2</v>
      </c>
      <c r="B140" s="42" t="s">
        <v>127</v>
      </c>
      <c r="C140" s="22" t="s">
        <v>33</v>
      </c>
      <c r="D140" s="43" t="s">
        <v>80</v>
      </c>
      <c r="E140" s="23">
        <v>75</v>
      </c>
      <c r="F140" s="30">
        <v>71</v>
      </c>
      <c r="G140" s="34">
        <v>58</v>
      </c>
      <c r="H140" s="35">
        <f>500/(594.31747775582+(-27.23842536447*F140)+(0.82112226871*POWER(F140,2))+(-0.00930733913*POWER(F140,3))+(0.00004731582*POWER(F140,4))+(-0.00000009054*POWER(F140,5)))</f>
        <v>0.9852465695979222</v>
      </c>
      <c r="I140" s="36">
        <f>IF(OR(C140="open men",C140="open women",C140="submaster Men",C140="submaster Women"),1,LOOKUP(G140,TABLES!A:A,TABLES!B:B))</f>
        <v>1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>
        <v>190.5</v>
      </c>
      <c r="U140" s="60"/>
      <c r="V140" s="33">
        <f t="shared" si="125"/>
        <v>190.5</v>
      </c>
      <c r="W140" s="46">
        <f>V140*H140*I140</f>
        <v>187.68947150840418</v>
      </c>
      <c r="X140" s="40">
        <f>SUM(J140*2.2046)</f>
        <v>0</v>
      </c>
      <c r="Y140" s="40">
        <f>SUM(K140*2.2046)</f>
        <v>0</v>
      </c>
      <c r="Z140" s="40">
        <f>SUM(L140*2.2046)</f>
        <v>0</v>
      </c>
      <c r="AA140" s="61">
        <f t="shared" si="126"/>
        <v>0</v>
      </c>
      <c r="AB140" s="40">
        <f>SUM(M140*2.2046)</f>
        <v>0</v>
      </c>
      <c r="AC140" s="40">
        <f>SUM(N140*2.2046)</f>
        <v>0</v>
      </c>
      <c r="AD140" s="40">
        <f>SUM(O140*2.2046)</f>
        <v>0</v>
      </c>
      <c r="AE140" s="40">
        <f>MAX(X140:Z140)+MAX(AB140:AD140)</f>
        <v>0</v>
      </c>
      <c r="AF140" s="61">
        <f t="shared" si="127"/>
        <v>0</v>
      </c>
      <c r="AG140" s="40">
        <f>SUM(R140*2.2046)</f>
        <v>0</v>
      </c>
      <c r="AH140" s="40">
        <f>SUM(S140*2.2046)</f>
        <v>0</v>
      </c>
      <c r="AI140" s="40">
        <f>SUM(T140*2.2046)</f>
        <v>419.97630000000004</v>
      </c>
      <c r="AJ140" s="61">
        <f t="shared" si="128"/>
        <v>419.97630000000004</v>
      </c>
      <c r="AK140" s="28">
        <f t="shared" si="129"/>
        <v>419.97630000000004</v>
      </c>
    </row>
    <row r="141" spans="1:37" s="34" customFormat="1" ht="12.75">
      <c r="A141" s="23"/>
      <c r="B141" s="42"/>
      <c r="C141" s="22"/>
      <c r="D141" s="43"/>
      <c r="E141" s="23"/>
      <c r="F141" s="30"/>
      <c r="H141" s="35"/>
      <c r="I141" s="36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33"/>
      <c r="W141" s="46"/>
      <c r="X141" s="40"/>
      <c r="Y141" s="40"/>
      <c r="Z141" s="40"/>
      <c r="AA141" s="61"/>
      <c r="AB141" s="40"/>
      <c r="AC141" s="40"/>
      <c r="AD141" s="40"/>
      <c r="AE141" s="40"/>
      <c r="AF141" s="61"/>
      <c r="AG141" s="40"/>
      <c r="AH141" s="40"/>
      <c r="AI141" s="40"/>
      <c r="AJ141" s="61"/>
      <c r="AK141" s="28"/>
    </row>
    <row r="142" spans="1:37" s="22" customFormat="1" ht="16.5" customHeight="1">
      <c r="A142" s="47"/>
      <c r="B142" s="57" t="s">
        <v>56</v>
      </c>
      <c r="C142" s="56"/>
      <c r="D142" s="65"/>
      <c r="E142" s="56"/>
      <c r="F142" s="56"/>
      <c r="G142" s="56"/>
      <c r="H142" s="56"/>
      <c r="I142" s="56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33">
        <f aca="true" t="shared" si="130" ref="V142:V159">IF(OR(L142&lt;0,O142&lt;0,T142&lt;0),"DQ",(MAX(J142:L142)+MAX(M142:O142)+MAX(R142:T142)))</f>
        <v>0</v>
      </c>
      <c r="W142" s="56"/>
      <c r="X142" s="56"/>
      <c r="Y142" s="56"/>
      <c r="Z142" s="56"/>
      <c r="AA142" s="61">
        <f aca="true" t="shared" si="131" ref="AA142:AA176">Z142</f>
        <v>0</v>
      </c>
      <c r="AB142" s="40">
        <f aca="true" t="shared" si="132" ref="AB142:AD148">SUM(M142*2.2046)</f>
        <v>0</v>
      </c>
      <c r="AC142" s="40">
        <f t="shared" si="132"/>
        <v>0</v>
      </c>
      <c r="AD142" s="40">
        <f t="shared" si="132"/>
        <v>0</v>
      </c>
      <c r="AE142" s="40"/>
      <c r="AF142" s="61">
        <f aca="true" t="shared" si="133" ref="AF142:AF176">AD142</f>
        <v>0</v>
      </c>
      <c r="AG142" s="40">
        <f aca="true" t="shared" si="134" ref="AG142:AI148">SUM(R142*2.2046)</f>
        <v>0</v>
      </c>
      <c r="AH142" s="40">
        <f t="shared" si="134"/>
        <v>0</v>
      </c>
      <c r="AI142" s="40">
        <f t="shared" si="134"/>
        <v>0</v>
      </c>
      <c r="AJ142" s="61">
        <f aca="true" t="shared" si="135" ref="AJ142:AJ159">AI142</f>
        <v>0</v>
      </c>
      <c r="AK142" s="28">
        <f aca="true" t="shared" si="136" ref="AK142:AK159">IF(OR(Z142&lt;0,AD142&lt;0,AI142&lt;0),"DQ",MAX(X142:Z142)+MAX(AB142:AD142)+MAX(AG142:AI142))</f>
        <v>0</v>
      </c>
    </row>
    <row r="143" spans="1:37" s="22" customFormat="1" ht="12.75">
      <c r="A143" s="23"/>
      <c r="B143" s="31" t="s">
        <v>202</v>
      </c>
      <c r="D143" s="62"/>
      <c r="E143" s="23"/>
      <c r="F143" s="30"/>
      <c r="G143" s="34"/>
      <c r="H143" s="45"/>
      <c r="I143" s="36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33">
        <f>IF(OR(L143&lt;0,O143&lt;0,T143&lt;0),"DQ",(MAX(J143:L143)+MAX(M143:O143)+MAX(R143:T143)))</f>
        <v>0</v>
      </c>
      <c r="W143" s="39"/>
      <c r="X143" s="40">
        <f aca="true" t="shared" si="137" ref="X143:Z144">SUM(J143*2.2046)</f>
        <v>0</v>
      </c>
      <c r="Y143" s="40">
        <f t="shared" si="137"/>
        <v>0</v>
      </c>
      <c r="Z143" s="40">
        <f t="shared" si="137"/>
        <v>0</v>
      </c>
      <c r="AA143" s="61">
        <f>Z143</f>
        <v>0</v>
      </c>
      <c r="AB143" s="40">
        <f aca="true" t="shared" si="138" ref="AB143:AD144">SUM(M143*2.2046)</f>
        <v>0</v>
      </c>
      <c r="AC143" s="40">
        <f t="shared" si="138"/>
        <v>0</v>
      </c>
      <c r="AD143" s="40">
        <f t="shared" si="138"/>
        <v>0</v>
      </c>
      <c r="AE143" s="40"/>
      <c r="AF143" s="61">
        <f>AD143</f>
        <v>0</v>
      </c>
      <c r="AG143" s="40">
        <f aca="true" t="shared" si="139" ref="AG143:AI144">SUM(R143*2.2046)</f>
        <v>0</v>
      </c>
      <c r="AH143" s="40">
        <f t="shared" si="139"/>
        <v>0</v>
      </c>
      <c r="AI143" s="40">
        <f t="shared" si="139"/>
        <v>0</v>
      </c>
      <c r="AJ143" s="61">
        <f>AI143</f>
        <v>0</v>
      </c>
      <c r="AK143" s="28">
        <f>IF(OR(Z143&lt;0,AD143&lt;0,AI143&lt;0),"DQ",MAX(X143:Z143)+MAX(AB143:AD143)+MAX(AG143:AI143))</f>
        <v>0</v>
      </c>
    </row>
    <row r="144" spans="1:37" s="22" customFormat="1" ht="12.75">
      <c r="A144" s="23">
        <v>1</v>
      </c>
      <c r="B144" s="42" t="s">
        <v>133</v>
      </c>
      <c r="C144" s="42" t="s">
        <v>32</v>
      </c>
      <c r="D144" s="43" t="s">
        <v>81</v>
      </c>
      <c r="E144" s="43">
        <v>75</v>
      </c>
      <c r="F144" s="37">
        <v>74.4</v>
      </c>
      <c r="G144" s="44">
        <v>42</v>
      </c>
      <c r="H144" s="45">
        <f>500/(-216.0475144+(16.2606339*F144)+(-0.002388645*POWER(F144,2))+(-0.00113732*POWER(F144,3))+(0.00000701863*POWER(F144,4))+(-0.00000001291*POWER(F144,5)))</f>
        <v>0.7165782473516218</v>
      </c>
      <c r="I144" s="36">
        <f>IF(OR(C144="open men",C144="open women",C144="submaster Men",C144="submaster Women"),1,LOOKUP(G144,TABLES!A:A,TABLES!B:B))</f>
        <v>1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>
        <v>260</v>
      </c>
      <c r="U144" s="60"/>
      <c r="V144" s="33">
        <f>IF(OR(L144&lt;0,O144&lt;0,T144&lt;0),"DQ",(MAX(J144:L144)+MAX(M144:O144)+MAX(R144:T144)))</f>
        <v>260</v>
      </c>
      <c r="W144" s="46">
        <f>V144*H144*I144</f>
        <v>186.31034431142166</v>
      </c>
      <c r="X144" s="40">
        <f t="shared" si="137"/>
        <v>0</v>
      </c>
      <c r="Y144" s="40">
        <f t="shared" si="137"/>
        <v>0</v>
      </c>
      <c r="Z144" s="40">
        <f t="shared" si="137"/>
        <v>0</v>
      </c>
      <c r="AA144" s="61">
        <f>Z144</f>
        <v>0</v>
      </c>
      <c r="AB144" s="40">
        <f t="shared" si="138"/>
        <v>0</v>
      </c>
      <c r="AC144" s="40">
        <f t="shared" si="138"/>
        <v>0</v>
      </c>
      <c r="AD144" s="40">
        <f t="shared" si="138"/>
        <v>0</v>
      </c>
      <c r="AE144" s="40">
        <f>MAX(X144:Z144)+MAX(AB144:AD144)</f>
        <v>0</v>
      </c>
      <c r="AF144" s="61">
        <f>AD144</f>
        <v>0</v>
      </c>
      <c r="AG144" s="40">
        <f t="shared" si="139"/>
        <v>0</v>
      </c>
      <c r="AH144" s="40">
        <f t="shared" si="139"/>
        <v>0</v>
      </c>
      <c r="AI144" s="40">
        <f t="shared" si="139"/>
        <v>573.196</v>
      </c>
      <c r="AJ144" s="61">
        <f>AI144</f>
        <v>573.196</v>
      </c>
      <c r="AK144" s="28">
        <f>IF(OR(Z144&lt;0,AD144&lt;0,AI144&lt;0),"DQ",MAX(X144:Z144)+MAX(AB144:AD144)+MAX(AG144:AI144))</f>
        <v>573.196</v>
      </c>
    </row>
    <row r="145" spans="1:37" s="22" customFormat="1" ht="12.75">
      <c r="A145" s="23"/>
      <c r="D145" s="43"/>
      <c r="E145" s="23"/>
      <c r="F145" s="30"/>
      <c r="G145" s="34"/>
      <c r="H145" s="45"/>
      <c r="I145" s="36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33">
        <f>IF(OR(L145&lt;0,O145&lt;0,T145&lt;0),"DQ",(MAX(J145:L145)+MAX(M145:O145)+MAX(R145:T145)))</f>
        <v>0</v>
      </c>
      <c r="W145" s="39"/>
      <c r="X145" s="40"/>
      <c r="Y145" s="40"/>
      <c r="Z145" s="40"/>
      <c r="AA145" s="61">
        <f>Z145</f>
        <v>0</v>
      </c>
      <c r="AB145" s="40"/>
      <c r="AC145" s="40"/>
      <c r="AD145" s="40"/>
      <c r="AE145" s="40"/>
      <c r="AF145" s="61">
        <f>AD145</f>
        <v>0</v>
      </c>
      <c r="AG145" s="40"/>
      <c r="AH145" s="40"/>
      <c r="AI145" s="40"/>
      <c r="AJ145" s="61">
        <f>AI145</f>
        <v>0</v>
      </c>
      <c r="AK145" s="28">
        <f>IF(OR(Z145&lt;0,AD145&lt;0,AI145&lt;0),"DQ",MAX(X145:Z145)+MAX(AB145:AD145)+MAX(AG145:AI145))</f>
        <v>0</v>
      </c>
    </row>
    <row r="146" spans="1:37" s="22" customFormat="1" ht="12.75">
      <c r="A146" s="23"/>
      <c r="B146" s="31" t="s">
        <v>95</v>
      </c>
      <c r="D146" s="62"/>
      <c r="E146" s="23"/>
      <c r="F146" s="30"/>
      <c r="G146" s="34"/>
      <c r="H146" s="45"/>
      <c r="I146" s="36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33">
        <f t="shared" si="130"/>
        <v>0</v>
      </c>
      <c r="W146" s="39"/>
      <c r="X146" s="40">
        <f aca="true" t="shared" si="140" ref="X146:Z148">SUM(J146*2.2046)</f>
        <v>0</v>
      </c>
      <c r="Y146" s="40">
        <f t="shared" si="140"/>
        <v>0</v>
      </c>
      <c r="Z146" s="40">
        <f t="shared" si="140"/>
        <v>0</v>
      </c>
      <c r="AA146" s="61">
        <f t="shared" si="131"/>
        <v>0</v>
      </c>
      <c r="AB146" s="40">
        <f t="shared" si="132"/>
        <v>0</v>
      </c>
      <c r="AC146" s="40">
        <f t="shared" si="132"/>
        <v>0</v>
      </c>
      <c r="AD146" s="40">
        <f t="shared" si="132"/>
        <v>0</v>
      </c>
      <c r="AE146" s="40"/>
      <c r="AF146" s="61">
        <f t="shared" si="133"/>
        <v>0</v>
      </c>
      <c r="AG146" s="40">
        <f t="shared" si="134"/>
        <v>0</v>
      </c>
      <c r="AH146" s="40">
        <f t="shared" si="134"/>
        <v>0</v>
      </c>
      <c r="AI146" s="40">
        <f t="shared" si="134"/>
        <v>0</v>
      </c>
      <c r="AJ146" s="61">
        <f t="shared" si="135"/>
        <v>0</v>
      </c>
      <c r="AK146" s="28">
        <f t="shared" si="136"/>
        <v>0</v>
      </c>
    </row>
    <row r="147" spans="1:37" s="22" customFormat="1" ht="12.75">
      <c r="A147" s="23">
        <v>1</v>
      </c>
      <c r="B147" s="42" t="s">
        <v>169</v>
      </c>
      <c r="C147" s="42" t="s">
        <v>32</v>
      </c>
      <c r="D147" s="43" t="s">
        <v>135</v>
      </c>
      <c r="E147" s="43">
        <v>82.5</v>
      </c>
      <c r="F147" s="37">
        <v>82.3</v>
      </c>
      <c r="G147" s="44">
        <v>36</v>
      </c>
      <c r="H147" s="45">
        <f>500/(-216.0475144+(16.2606339*F147)+(-0.002388645*POWER(F147,2))+(-0.00113732*POWER(F147,3))+(0.00000701863*POWER(F147,4))+(-0.00000001291*POWER(F147,5)))</f>
        <v>0.6708830130279576</v>
      </c>
      <c r="I147" s="36">
        <f>IF(OR(C147="open men",C147="open women",C147="submaster Men",C147="submaster Women"),1,LOOKUP(G147,TABLES!A:A,TABLES!B:B))</f>
        <v>1</v>
      </c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>
        <v>320</v>
      </c>
      <c r="U147" s="60"/>
      <c r="V147" s="33">
        <f t="shared" si="130"/>
        <v>320</v>
      </c>
      <c r="W147" s="46">
        <f>V147*H147*I147</f>
        <v>214.68256416894644</v>
      </c>
      <c r="X147" s="40">
        <f t="shared" si="140"/>
        <v>0</v>
      </c>
      <c r="Y147" s="40">
        <f t="shared" si="140"/>
        <v>0</v>
      </c>
      <c r="Z147" s="40">
        <f t="shared" si="140"/>
        <v>0</v>
      </c>
      <c r="AA147" s="61">
        <f t="shared" si="131"/>
        <v>0</v>
      </c>
      <c r="AB147" s="40">
        <f t="shared" si="132"/>
        <v>0</v>
      </c>
      <c r="AC147" s="40">
        <f t="shared" si="132"/>
        <v>0</v>
      </c>
      <c r="AD147" s="40">
        <f t="shared" si="132"/>
        <v>0</v>
      </c>
      <c r="AE147" s="40">
        <f>MAX(X147:Z147)+MAX(AB147:AD147)</f>
        <v>0</v>
      </c>
      <c r="AF147" s="61">
        <f t="shared" si="133"/>
        <v>0</v>
      </c>
      <c r="AG147" s="40">
        <f t="shared" si="134"/>
        <v>0</v>
      </c>
      <c r="AH147" s="40">
        <f t="shared" si="134"/>
        <v>0</v>
      </c>
      <c r="AI147" s="40">
        <f t="shared" si="134"/>
        <v>705.472</v>
      </c>
      <c r="AJ147" s="61">
        <f t="shared" si="135"/>
        <v>705.472</v>
      </c>
      <c r="AK147" s="28">
        <f t="shared" si="136"/>
        <v>705.472</v>
      </c>
    </row>
    <row r="148" spans="1:37" s="22" customFormat="1" ht="12.75">
      <c r="A148" s="23">
        <v>2</v>
      </c>
      <c r="B148" s="42" t="s">
        <v>170</v>
      </c>
      <c r="C148" s="42" t="s">
        <v>32</v>
      </c>
      <c r="D148" s="43" t="s">
        <v>171</v>
      </c>
      <c r="E148" s="43">
        <v>82.5</v>
      </c>
      <c r="F148" s="37">
        <v>81.9</v>
      </c>
      <c r="G148" s="44">
        <v>54</v>
      </c>
      <c r="H148" s="45">
        <f>500/(-216.0475144+(16.2606339*F148)+(-0.002388645*POWER(F148,2))+(-0.00113732*POWER(F148,3))+(0.00000701863*POWER(F148,4))+(-0.00000001291*POWER(F148,5)))</f>
        <v>0.6728597582916331</v>
      </c>
      <c r="I148" s="36">
        <f>IF(OR(C148="open men",C148="open women",C148="submaster Men",C148="submaster Women"),1,LOOKUP(G148,TABLES!A:A,TABLES!B:B))</f>
        <v>1</v>
      </c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>
        <v>305</v>
      </c>
      <c r="U148" s="60"/>
      <c r="V148" s="33">
        <f t="shared" si="130"/>
        <v>305</v>
      </c>
      <c r="W148" s="46">
        <f>V148*H148*I148</f>
        <v>205.2222262789481</v>
      </c>
      <c r="X148" s="40">
        <f t="shared" si="140"/>
        <v>0</v>
      </c>
      <c r="Y148" s="40">
        <f t="shared" si="140"/>
        <v>0</v>
      </c>
      <c r="Z148" s="40">
        <f t="shared" si="140"/>
        <v>0</v>
      </c>
      <c r="AA148" s="61">
        <f t="shared" si="131"/>
        <v>0</v>
      </c>
      <c r="AB148" s="40">
        <f t="shared" si="132"/>
        <v>0</v>
      </c>
      <c r="AC148" s="40">
        <f t="shared" si="132"/>
        <v>0</v>
      </c>
      <c r="AD148" s="40">
        <f t="shared" si="132"/>
        <v>0</v>
      </c>
      <c r="AE148" s="40">
        <f>MAX(X148:Z148)+MAX(AB148:AD148)</f>
        <v>0</v>
      </c>
      <c r="AF148" s="61">
        <f t="shared" si="133"/>
        <v>0</v>
      </c>
      <c r="AG148" s="40">
        <f t="shared" si="134"/>
        <v>0</v>
      </c>
      <c r="AH148" s="40">
        <f t="shared" si="134"/>
        <v>0</v>
      </c>
      <c r="AI148" s="40">
        <f t="shared" si="134"/>
        <v>672.403</v>
      </c>
      <c r="AJ148" s="61">
        <f t="shared" si="135"/>
        <v>672.403</v>
      </c>
      <c r="AK148" s="28">
        <f t="shared" si="136"/>
        <v>672.403</v>
      </c>
    </row>
    <row r="149" spans="1:37" s="22" customFormat="1" ht="12.75">
      <c r="A149" s="23"/>
      <c r="D149" s="43"/>
      <c r="E149" s="23"/>
      <c r="F149" s="30"/>
      <c r="G149" s="34"/>
      <c r="H149" s="45"/>
      <c r="I149" s="36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33">
        <f t="shared" si="130"/>
        <v>0</v>
      </c>
      <c r="W149" s="39"/>
      <c r="X149" s="40"/>
      <c r="Y149" s="40"/>
      <c r="Z149" s="40"/>
      <c r="AA149" s="61">
        <f t="shared" si="131"/>
        <v>0</v>
      </c>
      <c r="AB149" s="40"/>
      <c r="AC149" s="40"/>
      <c r="AD149" s="40"/>
      <c r="AE149" s="40"/>
      <c r="AF149" s="61">
        <f t="shared" si="133"/>
        <v>0</v>
      </c>
      <c r="AG149" s="40"/>
      <c r="AH149" s="40"/>
      <c r="AI149" s="40"/>
      <c r="AJ149" s="61">
        <f t="shared" si="135"/>
        <v>0</v>
      </c>
      <c r="AK149" s="28">
        <f t="shared" si="136"/>
        <v>0</v>
      </c>
    </row>
    <row r="150" spans="1:37" s="22" customFormat="1" ht="12.75">
      <c r="A150" s="23"/>
      <c r="B150" s="31" t="s">
        <v>110</v>
      </c>
      <c r="D150" s="62"/>
      <c r="E150" s="23"/>
      <c r="F150" s="30"/>
      <c r="G150" s="34"/>
      <c r="H150" s="45"/>
      <c r="I150" s="36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33">
        <f t="shared" si="130"/>
        <v>0</v>
      </c>
      <c r="W150" s="39"/>
      <c r="X150" s="40">
        <f aca="true" t="shared" si="141" ref="X150:Z151">SUM(J150*2.2046)</f>
        <v>0</v>
      </c>
      <c r="Y150" s="40">
        <f t="shared" si="141"/>
        <v>0</v>
      </c>
      <c r="Z150" s="40">
        <f t="shared" si="141"/>
        <v>0</v>
      </c>
      <c r="AA150" s="61">
        <f t="shared" si="131"/>
        <v>0</v>
      </c>
      <c r="AB150" s="40">
        <f aca="true" t="shared" si="142" ref="AB150:AD151">SUM(M150*2.2046)</f>
        <v>0</v>
      </c>
      <c r="AC150" s="40">
        <f t="shared" si="142"/>
        <v>0</v>
      </c>
      <c r="AD150" s="40">
        <f t="shared" si="142"/>
        <v>0</v>
      </c>
      <c r="AE150" s="40"/>
      <c r="AF150" s="61">
        <f t="shared" si="133"/>
        <v>0</v>
      </c>
      <c r="AG150" s="40">
        <f aca="true" t="shared" si="143" ref="AG150:AI151">SUM(R150*2.2046)</f>
        <v>0</v>
      </c>
      <c r="AH150" s="40">
        <f t="shared" si="143"/>
        <v>0</v>
      </c>
      <c r="AI150" s="40">
        <f t="shared" si="143"/>
        <v>0</v>
      </c>
      <c r="AJ150" s="61">
        <f t="shared" si="135"/>
        <v>0</v>
      </c>
      <c r="AK150" s="28">
        <f t="shared" si="136"/>
        <v>0</v>
      </c>
    </row>
    <row r="151" spans="1:37" s="22" customFormat="1" ht="12.75">
      <c r="A151" s="23">
        <v>1</v>
      </c>
      <c r="B151" s="42" t="s">
        <v>172</v>
      </c>
      <c r="C151" s="42" t="s">
        <v>32</v>
      </c>
      <c r="D151" s="43" t="s">
        <v>173</v>
      </c>
      <c r="E151" s="43">
        <v>90</v>
      </c>
      <c r="F151" s="37">
        <v>88.1</v>
      </c>
      <c r="G151" s="44">
        <v>39</v>
      </c>
      <c r="H151" s="45">
        <f>500/(-216.0475144+(16.2606339*F151)+(-0.002388645*POWER(F151,2))+(-0.00113732*POWER(F151,3))+(0.00000701863*POWER(F151,4))+(-0.00000001291*POWER(F151,5)))</f>
        <v>0.6455111872515615</v>
      </c>
      <c r="I151" s="36">
        <f>IF(OR(C151="open men",C151="open women",C151="submaster Men",C151="submaster Women"),1,LOOKUP(G151,TABLES!A:A,TABLES!B:B))</f>
        <v>1</v>
      </c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>
        <v>300</v>
      </c>
      <c r="U151" s="60"/>
      <c r="V151" s="33">
        <f t="shared" si="130"/>
        <v>300</v>
      </c>
      <c r="W151" s="46">
        <f>V151*H151*I151</f>
        <v>193.65335617546847</v>
      </c>
      <c r="X151" s="40">
        <f t="shared" si="141"/>
        <v>0</v>
      </c>
      <c r="Y151" s="40">
        <f t="shared" si="141"/>
        <v>0</v>
      </c>
      <c r="Z151" s="40">
        <f t="shared" si="141"/>
        <v>0</v>
      </c>
      <c r="AA151" s="61">
        <f t="shared" si="131"/>
        <v>0</v>
      </c>
      <c r="AB151" s="40">
        <f t="shared" si="142"/>
        <v>0</v>
      </c>
      <c r="AC151" s="40">
        <f t="shared" si="142"/>
        <v>0</v>
      </c>
      <c r="AD151" s="40">
        <f t="shared" si="142"/>
        <v>0</v>
      </c>
      <c r="AE151" s="40">
        <f>MAX(X151:Z151)+MAX(AB151:AD151)</f>
        <v>0</v>
      </c>
      <c r="AF151" s="61">
        <f t="shared" si="133"/>
        <v>0</v>
      </c>
      <c r="AG151" s="40">
        <f t="shared" si="143"/>
        <v>0</v>
      </c>
      <c r="AH151" s="40">
        <f t="shared" si="143"/>
        <v>0</v>
      </c>
      <c r="AI151" s="40">
        <f t="shared" si="143"/>
        <v>661.38</v>
      </c>
      <c r="AJ151" s="61">
        <f t="shared" si="135"/>
        <v>661.38</v>
      </c>
      <c r="AK151" s="28">
        <f t="shared" si="136"/>
        <v>661.38</v>
      </c>
    </row>
    <row r="152" spans="1:37" s="22" customFormat="1" ht="12.75">
      <c r="A152" s="23"/>
      <c r="D152" s="43"/>
      <c r="E152" s="23"/>
      <c r="F152" s="30"/>
      <c r="G152" s="34"/>
      <c r="H152" s="45"/>
      <c r="I152" s="36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33">
        <f t="shared" si="130"/>
        <v>0</v>
      </c>
      <c r="W152" s="39"/>
      <c r="X152" s="40"/>
      <c r="Y152" s="40"/>
      <c r="Z152" s="40"/>
      <c r="AA152" s="61">
        <f t="shared" si="131"/>
        <v>0</v>
      </c>
      <c r="AB152" s="40"/>
      <c r="AC152" s="40"/>
      <c r="AD152" s="40"/>
      <c r="AE152" s="40"/>
      <c r="AF152" s="61">
        <f t="shared" si="133"/>
        <v>0</v>
      </c>
      <c r="AG152" s="40"/>
      <c r="AH152" s="40"/>
      <c r="AI152" s="40"/>
      <c r="AJ152" s="61">
        <f t="shared" si="135"/>
        <v>0</v>
      </c>
      <c r="AK152" s="28">
        <f t="shared" si="136"/>
        <v>0</v>
      </c>
    </row>
    <row r="153" spans="1:37" s="22" customFormat="1" ht="12.75">
      <c r="A153" s="23"/>
      <c r="B153" s="31" t="s">
        <v>111</v>
      </c>
      <c r="D153" s="62"/>
      <c r="E153" s="23"/>
      <c r="F153" s="30"/>
      <c r="G153" s="34"/>
      <c r="H153" s="45"/>
      <c r="I153" s="36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33">
        <f t="shared" si="130"/>
        <v>0</v>
      </c>
      <c r="W153" s="39"/>
      <c r="X153" s="40">
        <f aca="true" t="shared" si="144" ref="X153:Z156">SUM(J153*2.2046)</f>
        <v>0</v>
      </c>
      <c r="Y153" s="40">
        <f t="shared" si="144"/>
        <v>0</v>
      </c>
      <c r="Z153" s="40">
        <f t="shared" si="144"/>
        <v>0</v>
      </c>
      <c r="AA153" s="61">
        <f t="shared" si="131"/>
        <v>0</v>
      </c>
      <c r="AB153" s="40">
        <f aca="true" t="shared" si="145" ref="AB153:AD156">SUM(M153*2.2046)</f>
        <v>0</v>
      </c>
      <c r="AC153" s="40">
        <f t="shared" si="145"/>
        <v>0</v>
      </c>
      <c r="AD153" s="40">
        <f t="shared" si="145"/>
        <v>0</v>
      </c>
      <c r="AE153" s="40"/>
      <c r="AF153" s="61">
        <f t="shared" si="133"/>
        <v>0</v>
      </c>
      <c r="AG153" s="40">
        <f aca="true" t="shared" si="146" ref="AG153:AI156">SUM(R153*2.2046)</f>
        <v>0</v>
      </c>
      <c r="AH153" s="40">
        <f t="shared" si="146"/>
        <v>0</v>
      </c>
      <c r="AI153" s="40">
        <f t="shared" si="146"/>
        <v>0</v>
      </c>
      <c r="AJ153" s="61">
        <f t="shared" si="135"/>
        <v>0</v>
      </c>
      <c r="AK153" s="28">
        <f t="shared" si="136"/>
        <v>0</v>
      </c>
    </row>
    <row r="154" spans="1:37" s="42" customFormat="1" ht="12.75">
      <c r="A154" s="23">
        <v>1</v>
      </c>
      <c r="B154" s="42" t="s">
        <v>175</v>
      </c>
      <c r="C154" s="42" t="s">
        <v>32</v>
      </c>
      <c r="D154" s="43" t="s">
        <v>102</v>
      </c>
      <c r="E154" s="43">
        <v>100</v>
      </c>
      <c r="F154" s="37">
        <v>99.7</v>
      </c>
      <c r="G154" s="44">
        <v>48</v>
      </c>
      <c r="H154" s="45">
        <f>500/(-216.0475144+(16.2606339*F154)+(-0.002388645*POWER(F154,2))+(-0.00113732*POWER(F154,3))+(0.00000701863*POWER(F154,4))+(-0.00000001291*POWER(F154,5)))</f>
        <v>0.6093229381457881</v>
      </c>
      <c r="I154" s="36">
        <f>IF(OR(C154="open men",C154="open women",C154="submaster Men",C154="submaster Women"),1,LOOKUP(G154,TABLES!A:A,TABLES!B:B))</f>
        <v>1</v>
      </c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>
        <v>312.5</v>
      </c>
      <c r="U154" s="60"/>
      <c r="V154" s="33">
        <f>IF(OR(L154&lt;0,O154&lt;0,T154&lt;0),"DQ",(MAX(J154:L154)+MAX(M154:O154)+MAX(R154:T154)))</f>
        <v>312.5</v>
      </c>
      <c r="W154" s="46">
        <f>V154*H154*I154</f>
        <v>190.41341817055877</v>
      </c>
      <c r="X154" s="40">
        <f>SUM(J154*2.2046)</f>
        <v>0</v>
      </c>
      <c r="Y154" s="40">
        <f>SUM(K154*2.2046)</f>
        <v>0</v>
      </c>
      <c r="Z154" s="40">
        <f>SUM(L154*2.2046)</f>
        <v>0</v>
      </c>
      <c r="AA154" s="61">
        <f>Z154</f>
        <v>0</v>
      </c>
      <c r="AB154" s="40">
        <f>SUM(M154*2.2046)</f>
        <v>0</v>
      </c>
      <c r="AC154" s="40">
        <f>SUM(N154*2.2046)</f>
        <v>0</v>
      </c>
      <c r="AD154" s="40">
        <f>SUM(O154*2.2046)</f>
        <v>0</v>
      </c>
      <c r="AE154" s="40">
        <f>MAX(X154:Z154)+MAX(AB154:AD154)</f>
        <v>0</v>
      </c>
      <c r="AF154" s="61">
        <f>AD154</f>
        <v>0</v>
      </c>
      <c r="AG154" s="40">
        <f>SUM(R154*2.2046)</f>
        <v>0</v>
      </c>
      <c r="AH154" s="40">
        <f>SUM(S154*2.2046)</f>
        <v>0</v>
      </c>
      <c r="AI154" s="40">
        <f>SUM(T154*2.2046)</f>
        <v>688.9375</v>
      </c>
      <c r="AJ154" s="61">
        <f>AI154</f>
        <v>688.9375</v>
      </c>
      <c r="AK154" s="28">
        <f>IF(OR(Z154&lt;0,AD154&lt;0,AI154&lt;0),"DQ",MAX(X154:Z154)+MAX(AB154:AD154)+MAX(AG154:AI154))</f>
        <v>688.9375</v>
      </c>
    </row>
    <row r="155" spans="1:37" s="22" customFormat="1" ht="12.75">
      <c r="A155" s="23">
        <v>2</v>
      </c>
      <c r="B155" s="42" t="s">
        <v>174</v>
      </c>
      <c r="C155" s="42" t="s">
        <v>32</v>
      </c>
      <c r="D155" s="43" t="s">
        <v>82</v>
      </c>
      <c r="E155" s="43">
        <v>100</v>
      </c>
      <c r="F155" s="37">
        <v>98.1</v>
      </c>
      <c r="G155" s="44">
        <v>37</v>
      </c>
      <c r="H155" s="45">
        <f>500/(-216.0475144+(16.2606339*F155)+(-0.002388645*POWER(F155,2))+(-0.00113732*POWER(F155,3))+(0.00000701863*POWER(F155,4))+(-0.00000001291*POWER(F155,5)))</f>
        <v>0.6133868170293715</v>
      </c>
      <c r="I155" s="36">
        <f>IF(OR(C155="open men",C155="open women",C155="submaster Men",C155="submaster Women"),1,LOOKUP(G155,TABLES!A:A,TABLES!B:B))</f>
        <v>1</v>
      </c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>
        <v>302.5</v>
      </c>
      <c r="U155" s="60"/>
      <c r="V155" s="33">
        <f t="shared" si="130"/>
        <v>302.5</v>
      </c>
      <c r="W155" s="46">
        <f>V155*H155*I155</f>
        <v>185.54951215138487</v>
      </c>
      <c r="X155" s="40">
        <f t="shared" si="144"/>
        <v>0</v>
      </c>
      <c r="Y155" s="40">
        <f t="shared" si="144"/>
        <v>0</v>
      </c>
      <c r="Z155" s="40">
        <f t="shared" si="144"/>
        <v>0</v>
      </c>
      <c r="AA155" s="61">
        <f t="shared" si="131"/>
        <v>0</v>
      </c>
      <c r="AB155" s="40">
        <f t="shared" si="145"/>
        <v>0</v>
      </c>
      <c r="AC155" s="40">
        <f t="shared" si="145"/>
        <v>0</v>
      </c>
      <c r="AD155" s="40">
        <f t="shared" si="145"/>
        <v>0</v>
      </c>
      <c r="AE155" s="40">
        <f>MAX(X155:Z155)+MAX(AB155:AD155)</f>
        <v>0</v>
      </c>
      <c r="AF155" s="61">
        <f t="shared" si="133"/>
        <v>0</v>
      </c>
      <c r="AG155" s="40">
        <f t="shared" si="146"/>
        <v>0</v>
      </c>
      <c r="AH155" s="40">
        <f t="shared" si="146"/>
        <v>0</v>
      </c>
      <c r="AI155" s="40">
        <f t="shared" si="146"/>
        <v>666.8915000000001</v>
      </c>
      <c r="AJ155" s="61">
        <f t="shared" si="135"/>
        <v>666.8915000000001</v>
      </c>
      <c r="AK155" s="28">
        <f t="shared" si="136"/>
        <v>666.8915000000001</v>
      </c>
    </row>
    <row r="156" spans="1:37" s="22" customFormat="1" ht="12.75">
      <c r="A156" s="23">
        <v>3</v>
      </c>
      <c r="B156" s="42" t="s">
        <v>100</v>
      </c>
      <c r="C156" s="42" t="s">
        <v>32</v>
      </c>
      <c r="D156" s="43" t="s">
        <v>87</v>
      </c>
      <c r="E156" s="43">
        <v>100</v>
      </c>
      <c r="F156" s="37">
        <v>98.5</v>
      </c>
      <c r="G156" s="44">
        <v>25</v>
      </c>
      <c r="H156" s="45">
        <f>500/(-216.0475144+(16.2606339*F156)+(-0.002388645*POWER(F156,2))+(-0.00113732*POWER(F156,3))+(0.00000701863*POWER(F156,4))+(-0.00000001291*POWER(F156,5)))</f>
        <v>0.6123467078003062</v>
      </c>
      <c r="I156" s="36">
        <f>IF(OR(C156="open men",C156="open women",C156="submaster Men",C156="submaster Women"),1,LOOKUP(G156,TABLES!A:A,TABLES!B:B))</f>
        <v>1</v>
      </c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>
        <v>275</v>
      </c>
      <c r="U156" s="60"/>
      <c r="V156" s="33">
        <f t="shared" si="130"/>
        <v>275</v>
      </c>
      <c r="W156" s="46">
        <f>V156*H156*I156</f>
        <v>168.3953446450842</v>
      </c>
      <c r="X156" s="40">
        <f t="shared" si="144"/>
        <v>0</v>
      </c>
      <c r="Y156" s="40">
        <f t="shared" si="144"/>
        <v>0</v>
      </c>
      <c r="Z156" s="40">
        <f t="shared" si="144"/>
        <v>0</v>
      </c>
      <c r="AA156" s="61">
        <f t="shared" si="131"/>
        <v>0</v>
      </c>
      <c r="AB156" s="40">
        <f t="shared" si="145"/>
        <v>0</v>
      </c>
      <c r="AC156" s="40">
        <f t="shared" si="145"/>
        <v>0</v>
      </c>
      <c r="AD156" s="40">
        <f t="shared" si="145"/>
        <v>0</v>
      </c>
      <c r="AE156" s="40">
        <f>MAX(X156:Z156)+MAX(AB156:AD156)</f>
        <v>0</v>
      </c>
      <c r="AF156" s="61">
        <f t="shared" si="133"/>
        <v>0</v>
      </c>
      <c r="AG156" s="40">
        <f t="shared" si="146"/>
        <v>0</v>
      </c>
      <c r="AH156" s="40">
        <f t="shared" si="146"/>
        <v>0</v>
      </c>
      <c r="AI156" s="40">
        <f t="shared" si="146"/>
        <v>606.265</v>
      </c>
      <c r="AJ156" s="61">
        <f t="shared" si="135"/>
        <v>606.265</v>
      </c>
      <c r="AK156" s="28">
        <f t="shared" si="136"/>
        <v>606.265</v>
      </c>
    </row>
    <row r="157" spans="1:37" s="22" customFormat="1" ht="12.75">
      <c r="A157" s="23"/>
      <c r="D157" s="43"/>
      <c r="E157" s="23"/>
      <c r="F157" s="30"/>
      <c r="G157" s="34"/>
      <c r="H157" s="45"/>
      <c r="I157" s="36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33">
        <f t="shared" si="130"/>
        <v>0</v>
      </c>
      <c r="W157" s="39"/>
      <c r="X157" s="40"/>
      <c r="Y157" s="40"/>
      <c r="Z157" s="40"/>
      <c r="AA157" s="61">
        <f t="shared" si="131"/>
        <v>0</v>
      </c>
      <c r="AB157" s="40"/>
      <c r="AC157" s="40"/>
      <c r="AD157" s="40"/>
      <c r="AE157" s="40"/>
      <c r="AF157" s="61">
        <f t="shared" si="133"/>
        <v>0</v>
      </c>
      <c r="AG157" s="40"/>
      <c r="AH157" s="40"/>
      <c r="AI157" s="40"/>
      <c r="AJ157" s="61">
        <f t="shared" si="135"/>
        <v>0</v>
      </c>
      <c r="AK157" s="28">
        <f t="shared" si="136"/>
        <v>0</v>
      </c>
    </row>
    <row r="158" spans="1:37" s="22" customFormat="1" ht="12.75">
      <c r="A158" s="23"/>
      <c r="B158" s="31" t="s">
        <v>112</v>
      </c>
      <c r="D158" s="62"/>
      <c r="E158" s="23"/>
      <c r="F158" s="30"/>
      <c r="G158" s="34"/>
      <c r="H158" s="45"/>
      <c r="I158" s="36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33">
        <f t="shared" si="130"/>
        <v>0</v>
      </c>
      <c r="W158" s="39"/>
      <c r="X158" s="40">
        <f aca="true" t="shared" si="147" ref="X158:Z159">SUM(J158*2.2046)</f>
        <v>0</v>
      </c>
      <c r="Y158" s="40">
        <f t="shared" si="147"/>
        <v>0</v>
      </c>
      <c r="Z158" s="40">
        <f t="shared" si="147"/>
        <v>0</v>
      </c>
      <c r="AA158" s="61">
        <f t="shared" si="131"/>
        <v>0</v>
      </c>
      <c r="AB158" s="40">
        <f aca="true" t="shared" si="148" ref="AB158:AD159">SUM(M158*2.2046)</f>
        <v>0</v>
      </c>
      <c r="AC158" s="40">
        <f t="shared" si="148"/>
        <v>0</v>
      </c>
      <c r="AD158" s="40">
        <f t="shared" si="148"/>
        <v>0</v>
      </c>
      <c r="AE158" s="40"/>
      <c r="AF158" s="61">
        <f t="shared" si="133"/>
        <v>0</v>
      </c>
      <c r="AG158" s="40">
        <f aca="true" t="shared" si="149" ref="AG158:AI159">SUM(R158*2.2046)</f>
        <v>0</v>
      </c>
      <c r="AH158" s="40">
        <f t="shared" si="149"/>
        <v>0</v>
      </c>
      <c r="AI158" s="40">
        <f t="shared" si="149"/>
        <v>0</v>
      </c>
      <c r="AJ158" s="61">
        <f t="shared" si="135"/>
        <v>0</v>
      </c>
      <c r="AK158" s="28">
        <f t="shared" si="136"/>
        <v>0</v>
      </c>
    </row>
    <row r="159" spans="1:37" s="22" customFormat="1" ht="12.75">
      <c r="A159" s="23">
        <v>1</v>
      </c>
      <c r="B159" s="67" t="s">
        <v>176</v>
      </c>
      <c r="C159" s="42" t="s">
        <v>32</v>
      </c>
      <c r="D159" s="43" t="s">
        <v>150</v>
      </c>
      <c r="E159" s="43">
        <v>110</v>
      </c>
      <c r="F159" s="37">
        <v>108.1</v>
      </c>
      <c r="G159" s="44">
        <v>28</v>
      </c>
      <c r="H159" s="45">
        <f>500/(-216.0475144+(16.2606339*F159)+(-0.002388645*POWER(F159,2))+(-0.00113732*POWER(F159,3))+(0.00000701863*POWER(F159,4))+(-0.00000001291*POWER(F159,5)))</f>
        <v>0.5917275524989859</v>
      </c>
      <c r="I159" s="36">
        <f>IF(OR(C159="open men",C159="open women",C159="submaster Men",C159="submaster Women"),1,LOOKUP(G159,TABLES!A:A,TABLES!B:B))</f>
        <v>1</v>
      </c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>
        <v>382.5</v>
      </c>
      <c r="U159" s="60"/>
      <c r="V159" s="33">
        <f t="shared" si="130"/>
        <v>382.5</v>
      </c>
      <c r="W159" s="66">
        <f>V159*H159*I159</f>
        <v>226.3357888308621</v>
      </c>
      <c r="X159" s="40">
        <f t="shared" si="147"/>
        <v>0</v>
      </c>
      <c r="Y159" s="40">
        <f t="shared" si="147"/>
        <v>0</v>
      </c>
      <c r="Z159" s="40">
        <f t="shared" si="147"/>
        <v>0</v>
      </c>
      <c r="AA159" s="61">
        <f t="shared" si="131"/>
        <v>0</v>
      </c>
      <c r="AB159" s="40">
        <f t="shared" si="148"/>
        <v>0</v>
      </c>
      <c r="AC159" s="40">
        <f t="shared" si="148"/>
        <v>0</v>
      </c>
      <c r="AD159" s="40">
        <f t="shared" si="148"/>
        <v>0</v>
      </c>
      <c r="AE159" s="40">
        <f>MAX(X159:Z159)+MAX(AB159:AD159)</f>
        <v>0</v>
      </c>
      <c r="AF159" s="61">
        <f t="shared" si="133"/>
        <v>0</v>
      </c>
      <c r="AG159" s="40">
        <f t="shared" si="149"/>
        <v>0</v>
      </c>
      <c r="AH159" s="40">
        <f t="shared" si="149"/>
        <v>0</v>
      </c>
      <c r="AI159" s="40">
        <f t="shared" si="149"/>
        <v>843.2595</v>
      </c>
      <c r="AJ159" s="61">
        <f t="shared" si="135"/>
        <v>843.2595</v>
      </c>
      <c r="AK159" s="28">
        <f t="shared" si="136"/>
        <v>843.2595</v>
      </c>
    </row>
    <row r="160" spans="1:37" s="22" customFormat="1" ht="12.75">
      <c r="A160" s="23"/>
      <c r="D160" s="43"/>
      <c r="E160" s="23"/>
      <c r="F160" s="30"/>
      <c r="G160" s="34"/>
      <c r="H160" s="45"/>
      <c r="I160" s="36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33">
        <f aca="true" t="shared" si="150" ref="V160:V175">IF(OR(L160&lt;0,O160&lt;0,T160&lt;0),"DQ",(MAX(J160:L160)+MAX(M160:O160)+MAX(R160:T160)))</f>
        <v>0</v>
      </c>
      <c r="W160" s="39"/>
      <c r="X160" s="40"/>
      <c r="Y160" s="40"/>
      <c r="Z160" s="40"/>
      <c r="AA160" s="61">
        <f t="shared" si="131"/>
        <v>0</v>
      </c>
      <c r="AB160" s="40"/>
      <c r="AC160" s="40"/>
      <c r="AD160" s="40"/>
      <c r="AE160" s="40"/>
      <c r="AF160" s="61">
        <f t="shared" si="133"/>
        <v>0</v>
      </c>
      <c r="AG160" s="40"/>
      <c r="AH160" s="40"/>
      <c r="AI160" s="40"/>
      <c r="AJ160" s="61">
        <f aca="true" t="shared" si="151" ref="AJ160:AJ175">AI160</f>
        <v>0</v>
      </c>
      <c r="AK160" s="28">
        <f aca="true" t="shared" si="152" ref="AK160:AK175">IF(OR(Z160&lt;0,AD160&lt;0,AI160&lt;0),"DQ",MAX(X160:Z160)+MAX(AB160:AD160)+MAX(AG160:AI160))</f>
        <v>0</v>
      </c>
    </row>
    <row r="161" spans="1:37" s="22" customFormat="1" ht="12.75">
      <c r="A161" s="23"/>
      <c r="B161" s="31" t="s">
        <v>113</v>
      </c>
      <c r="D161" s="62"/>
      <c r="E161" s="23"/>
      <c r="F161" s="30"/>
      <c r="G161" s="34"/>
      <c r="H161" s="45"/>
      <c r="I161" s="36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33">
        <f t="shared" si="150"/>
        <v>0</v>
      </c>
      <c r="W161" s="39"/>
      <c r="X161" s="40">
        <f aca="true" t="shared" si="153" ref="X161:Z166">SUM(J161*2.2046)</f>
        <v>0</v>
      </c>
      <c r="Y161" s="40">
        <f t="shared" si="153"/>
        <v>0</v>
      </c>
      <c r="Z161" s="40">
        <f t="shared" si="153"/>
        <v>0</v>
      </c>
      <c r="AA161" s="61">
        <f t="shared" si="131"/>
        <v>0</v>
      </c>
      <c r="AB161" s="40">
        <f aca="true" t="shared" si="154" ref="AB161:AD166">SUM(M161*2.2046)</f>
        <v>0</v>
      </c>
      <c r="AC161" s="40">
        <f t="shared" si="154"/>
        <v>0</v>
      </c>
      <c r="AD161" s="40">
        <f t="shared" si="154"/>
        <v>0</v>
      </c>
      <c r="AE161" s="40"/>
      <c r="AF161" s="61">
        <f t="shared" si="133"/>
        <v>0</v>
      </c>
      <c r="AG161" s="40">
        <f aca="true" t="shared" si="155" ref="AG161:AI166">SUM(R161*2.2046)</f>
        <v>0</v>
      </c>
      <c r="AH161" s="40">
        <f t="shared" si="155"/>
        <v>0</v>
      </c>
      <c r="AI161" s="40">
        <f t="shared" si="155"/>
        <v>0</v>
      </c>
      <c r="AJ161" s="61">
        <f t="shared" si="151"/>
        <v>0</v>
      </c>
      <c r="AK161" s="28">
        <f t="shared" si="152"/>
        <v>0</v>
      </c>
    </row>
    <row r="162" spans="1:37" s="22" customFormat="1" ht="12.75">
      <c r="A162" s="23">
        <v>1</v>
      </c>
      <c r="B162" s="42" t="s">
        <v>180</v>
      </c>
      <c r="C162" s="42" t="s">
        <v>32</v>
      </c>
      <c r="D162" s="43" t="s">
        <v>197</v>
      </c>
      <c r="E162" s="43">
        <v>125</v>
      </c>
      <c r="F162" s="37">
        <v>115.5</v>
      </c>
      <c r="G162" s="44">
        <v>28</v>
      </c>
      <c r="H162" s="45">
        <f>500/(-216.0475144+(16.2606339*F162)+(-0.002388645*POWER(F162,2))+(-0.00113732*POWER(F162,3))+(0.00000701863*POWER(F162,4))+(-0.00000001291*POWER(F162,5)))</f>
        <v>0.5803829855126834</v>
      </c>
      <c r="I162" s="36">
        <f>IF(OR(C162="open men",C162="open women",C162="submaster Men",C162="submaster Women"),1,LOOKUP(G162,TABLES!A:A,TABLES!B:B))</f>
        <v>1</v>
      </c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>
        <v>367.5</v>
      </c>
      <c r="U162" s="60"/>
      <c r="V162" s="33">
        <f>IF(OR(L162&lt;0,O162&lt;0,T162&lt;0),"DQ",(MAX(J162:L162)+MAX(M162:O162)+MAX(R162:T162)))</f>
        <v>367.5</v>
      </c>
      <c r="W162" s="46">
        <f>V162*H162*I162</f>
        <v>213.29074717591115</v>
      </c>
      <c r="X162" s="40">
        <f aca="true" t="shared" si="156" ref="X162:Z163">SUM(J162*2.2046)</f>
        <v>0</v>
      </c>
      <c r="Y162" s="40">
        <f t="shared" si="156"/>
        <v>0</v>
      </c>
      <c r="Z162" s="40">
        <f t="shared" si="156"/>
        <v>0</v>
      </c>
      <c r="AA162" s="61">
        <f>Z162</f>
        <v>0</v>
      </c>
      <c r="AB162" s="40">
        <f aca="true" t="shared" si="157" ref="AB162:AD163">SUM(M162*2.2046)</f>
        <v>0</v>
      </c>
      <c r="AC162" s="40">
        <f t="shared" si="157"/>
        <v>0</v>
      </c>
      <c r="AD162" s="40">
        <f t="shared" si="157"/>
        <v>0</v>
      </c>
      <c r="AE162" s="40">
        <f>MAX(X162:Z162)+MAX(AB162:AD162)</f>
        <v>0</v>
      </c>
      <c r="AF162" s="61">
        <f>AD162</f>
        <v>0</v>
      </c>
      <c r="AG162" s="40">
        <f aca="true" t="shared" si="158" ref="AG162:AI163">SUM(R162*2.2046)</f>
        <v>0</v>
      </c>
      <c r="AH162" s="40">
        <f t="shared" si="158"/>
        <v>0</v>
      </c>
      <c r="AI162" s="40">
        <f t="shared" si="158"/>
        <v>810.1905</v>
      </c>
      <c r="AJ162" s="61">
        <f>AI162</f>
        <v>810.1905</v>
      </c>
      <c r="AK162" s="28">
        <f>IF(OR(Z162&lt;0,AD162&lt;0,AI162&lt;0),"DQ",MAX(X162:Z162)+MAX(AB162:AD162)+MAX(AG162:AI162))</f>
        <v>810.1905</v>
      </c>
    </row>
    <row r="163" spans="1:37" s="22" customFormat="1" ht="12.75">
      <c r="A163" s="23">
        <v>2</v>
      </c>
      <c r="B163" s="42" t="s">
        <v>184</v>
      </c>
      <c r="C163" s="42" t="s">
        <v>32</v>
      </c>
      <c r="D163" s="43" t="s">
        <v>173</v>
      </c>
      <c r="E163" s="43">
        <v>125</v>
      </c>
      <c r="F163" s="37">
        <v>123.5</v>
      </c>
      <c r="G163" s="44">
        <v>32</v>
      </c>
      <c r="H163" s="45">
        <f>500/(-216.0475144+(16.2606339*F163)+(-0.002388645*POWER(F163,2))+(-0.00113732*POWER(F163,3))+(0.00000701863*POWER(F163,4))+(-0.00000001291*POWER(F163,5)))</f>
        <v>0.57127141117722</v>
      </c>
      <c r="I163" s="36">
        <f>IF(OR(C163="open men",C163="open women",C163="submaster Men",C163="submaster Women"),1,LOOKUP(G163,TABLES!A:A,TABLES!B:B))</f>
        <v>1</v>
      </c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>
        <v>365</v>
      </c>
      <c r="U163" s="60"/>
      <c r="V163" s="33">
        <f>IF(OR(L163&lt;0,O163&lt;0,T163&lt;0),"DQ",(MAX(J163:L163)+MAX(M163:O163)+MAX(R163:T163)))</f>
        <v>365</v>
      </c>
      <c r="W163" s="46">
        <f>V163*H163*I163</f>
        <v>208.5140650796853</v>
      </c>
      <c r="X163" s="40">
        <f t="shared" si="156"/>
        <v>0</v>
      </c>
      <c r="Y163" s="40">
        <f t="shared" si="156"/>
        <v>0</v>
      </c>
      <c r="Z163" s="40">
        <f t="shared" si="156"/>
        <v>0</v>
      </c>
      <c r="AA163" s="61">
        <f>Z163</f>
        <v>0</v>
      </c>
      <c r="AB163" s="40">
        <f t="shared" si="157"/>
        <v>0</v>
      </c>
      <c r="AC163" s="40">
        <f t="shared" si="157"/>
        <v>0</v>
      </c>
      <c r="AD163" s="40">
        <f t="shared" si="157"/>
        <v>0</v>
      </c>
      <c r="AE163" s="40">
        <f>MAX(X163:Z163)+MAX(AB163:AD163)</f>
        <v>0</v>
      </c>
      <c r="AF163" s="61">
        <f>AD163</f>
        <v>0</v>
      </c>
      <c r="AG163" s="40">
        <f t="shared" si="158"/>
        <v>0</v>
      </c>
      <c r="AH163" s="40">
        <f t="shared" si="158"/>
        <v>0</v>
      </c>
      <c r="AI163" s="40">
        <f t="shared" si="158"/>
        <v>804.6790000000001</v>
      </c>
      <c r="AJ163" s="61">
        <f>AI163</f>
        <v>804.6790000000001</v>
      </c>
      <c r="AK163" s="28">
        <f>IF(OR(Z163&lt;0,AD163&lt;0,AI163&lt;0),"DQ",MAX(X163:Z163)+MAX(AB163:AD163)+MAX(AG163:AI163))</f>
        <v>804.6790000000001</v>
      </c>
    </row>
    <row r="164" spans="1:37" s="22" customFormat="1" ht="12.75">
      <c r="A164" s="23">
        <v>3</v>
      </c>
      <c r="B164" s="42" t="s">
        <v>178</v>
      </c>
      <c r="C164" s="42" t="s">
        <v>32</v>
      </c>
      <c r="D164" s="43" t="s">
        <v>102</v>
      </c>
      <c r="E164" s="43">
        <v>125</v>
      </c>
      <c r="F164" s="37">
        <v>122.6</v>
      </c>
      <c r="G164" s="44">
        <v>48</v>
      </c>
      <c r="H164" s="45">
        <f>500/(-216.0475144+(16.2606339*F164)+(-0.002388645*POWER(F164,2))+(-0.00113732*POWER(F164,3))+(0.00000701863*POWER(F164,4))+(-0.00000001291*POWER(F164,5)))</f>
        <v>0.5721653263404866</v>
      </c>
      <c r="I164" s="36">
        <f>IF(OR(C164="open men",C164="open women",C164="submaster Men",C164="submaster Women"),1,LOOKUP(G164,TABLES!A:A,TABLES!B:B))</f>
        <v>1</v>
      </c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>
        <v>355</v>
      </c>
      <c r="U164" s="60"/>
      <c r="V164" s="33">
        <f t="shared" si="150"/>
        <v>355</v>
      </c>
      <c r="W164" s="46">
        <f>V164*H164*I164</f>
        <v>203.11869085087272</v>
      </c>
      <c r="X164" s="40">
        <f t="shared" si="153"/>
        <v>0</v>
      </c>
      <c r="Y164" s="40">
        <f t="shared" si="153"/>
        <v>0</v>
      </c>
      <c r="Z164" s="40">
        <f t="shared" si="153"/>
        <v>0</v>
      </c>
      <c r="AA164" s="61">
        <f t="shared" si="131"/>
        <v>0</v>
      </c>
      <c r="AB164" s="40">
        <f t="shared" si="154"/>
        <v>0</v>
      </c>
      <c r="AC164" s="40">
        <f t="shared" si="154"/>
        <v>0</v>
      </c>
      <c r="AD164" s="40">
        <f t="shared" si="154"/>
        <v>0</v>
      </c>
      <c r="AE164" s="40">
        <f>MAX(X164:Z164)+MAX(AB164:AD164)</f>
        <v>0</v>
      </c>
      <c r="AF164" s="61">
        <f t="shared" si="133"/>
        <v>0</v>
      </c>
      <c r="AG164" s="40">
        <f t="shared" si="155"/>
        <v>0</v>
      </c>
      <c r="AH164" s="40">
        <f t="shared" si="155"/>
        <v>0</v>
      </c>
      <c r="AI164" s="40">
        <f t="shared" si="155"/>
        <v>782.633</v>
      </c>
      <c r="AJ164" s="61">
        <f t="shared" si="151"/>
        <v>782.633</v>
      </c>
      <c r="AK164" s="28">
        <f t="shared" si="152"/>
        <v>782.633</v>
      </c>
    </row>
    <row r="165" spans="1:37" s="22" customFormat="1" ht="12.75">
      <c r="A165" s="23">
        <v>4</v>
      </c>
      <c r="B165" s="42" t="s">
        <v>177</v>
      </c>
      <c r="C165" s="42" t="s">
        <v>32</v>
      </c>
      <c r="D165" s="43" t="s">
        <v>195</v>
      </c>
      <c r="E165" s="43">
        <v>125</v>
      </c>
      <c r="F165" s="37">
        <v>115</v>
      </c>
      <c r="G165" s="44"/>
      <c r="H165" s="45">
        <f>500/(-216.0475144+(16.2606339*F165)+(-0.002388645*POWER(F165,2))+(-0.00113732*POWER(F165,3))+(0.00000701863*POWER(F165,4))+(-0.00000001291*POWER(F165,5)))</f>
        <v>0.5810503942764537</v>
      </c>
      <c r="I165" s="36">
        <f>IF(OR(C165="open men",C165="open women",C165="submaster Men",C165="submaster Women"),1,LOOKUP(G165,TABLES!A:A,TABLES!B:B))</f>
        <v>1</v>
      </c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>
        <v>345</v>
      </c>
      <c r="U165" s="60"/>
      <c r="V165" s="33">
        <f>IF(OR(L165&lt;0,O165&lt;0,T165&lt;0),"DQ",(MAX(J165:L165)+MAX(M165:O165)+MAX(R165:T165)))</f>
        <v>345</v>
      </c>
      <c r="W165" s="46">
        <f>V165*H165*I165</f>
        <v>200.4623860253765</v>
      </c>
      <c r="X165" s="40">
        <f>SUM(J165*2.2046)</f>
        <v>0</v>
      </c>
      <c r="Y165" s="40">
        <f>SUM(K165*2.2046)</f>
        <v>0</v>
      </c>
      <c r="Z165" s="40">
        <f>SUM(L165*2.2046)</f>
        <v>0</v>
      </c>
      <c r="AA165" s="61">
        <f>Z165</f>
        <v>0</v>
      </c>
      <c r="AB165" s="40">
        <f>SUM(M165*2.2046)</f>
        <v>0</v>
      </c>
      <c r="AC165" s="40">
        <f>SUM(N165*2.2046)</f>
        <v>0</v>
      </c>
      <c r="AD165" s="40">
        <f>SUM(O165*2.2046)</f>
        <v>0</v>
      </c>
      <c r="AE165" s="40">
        <f>MAX(X165:Z165)+MAX(AB165:AD165)</f>
        <v>0</v>
      </c>
      <c r="AF165" s="61">
        <f>AD165</f>
        <v>0</v>
      </c>
      <c r="AG165" s="40">
        <f>SUM(R165*2.2046)</f>
        <v>0</v>
      </c>
      <c r="AH165" s="40">
        <f>SUM(S165*2.2046)</f>
        <v>0</v>
      </c>
      <c r="AI165" s="40">
        <f>SUM(T165*2.2046)</f>
        <v>760.587</v>
      </c>
      <c r="AJ165" s="61">
        <f>AI165</f>
        <v>760.587</v>
      </c>
      <c r="AK165" s="28">
        <f>IF(OR(Z165&lt;0,AD165&lt;0,AI165&lt;0),"DQ",MAX(X165:Z165)+MAX(AB165:AD165)+MAX(AG165:AI165))</f>
        <v>760.587</v>
      </c>
    </row>
    <row r="166" spans="1:37" s="22" customFormat="1" ht="12.75">
      <c r="A166" s="23">
        <v>5</v>
      </c>
      <c r="B166" s="42" t="s">
        <v>179</v>
      </c>
      <c r="C166" s="42" t="s">
        <v>32</v>
      </c>
      <c r="D166" s="43" t="s">
        <v>135</v>
      </c>
      <c r="E166" s="43">
        <v>125</v>
      </c>
      <c r="F166" s="37">
        <v>123.2</v>
      </c>
      <c r="G166" s="44">
        <v>29</v>
      </c>
      <c r="H166" s="45">
        <f>500/(-216.0475144+(16.2606339*F166)+(-0.002388645*POWER(F166,2))+(-0.00113732*POWER(F166,3))+(0.00000701863*POWER(F166,4))+(-0.00000001291*POWER(F166,5)))</f>
        <v>0.5715661227700694</v>
      </c>
      <c r="I166" s="36">
        <f>IF(OR(C166="open men",C166="open women",C166="submaster Men",C166="submaster Women"),1,LOOKUP(G166,TABLES!A:A,TABLES!B:B))</f>
        <v>1</v>
      </c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>
        <v>337.5</v>
      </c>
      <c r="U166" s="60"/>
      <c r="V166" s="33">
        <f t="shared" si="150"/>
        <v>337.5</v>
      </c>
      <c r="W166" s="46">
        <f>V166*H166*I166</f>
        <v>192.9035664348984</v>
      </c>
      <c r="X166" s="40">
        <f t="shared" si="153"/>
        <v>0</v>
      </c>
      <c r="Y166" s="40">
        <f t="shared" si="153"/>
        <v>0</v>
      </c>
      <c r="Z166" s="40">
        <f t="shared" si="153"/>
        <v>0</v>
      </c>
      <c r="AA166" s="61">
        <f t="shared" si="131"/>
        <v>0</v>
      </c>
      <c r="AB166" s="40">
        <f t="shared" si="154"/>
        <v>0</v>
      </c>
      <c r="AC166" s="40">
        <f t="shared" si="154"/>
        <v>0</v>
      </c>
      <c r="AD166" s="40">
        <f t="shared" si="154"/>
        <v>0</v>
      </c>
      <c r="AE166" s="40">
        <f>MAX(X166:Z166)+MAX(AB166:AD166)</f>
        <v>0</v>
      </c>
      <c r="AF166" s="61">
        <f t="shared" si="133"/>
        <v>0</v>
      </c>
      <c r="AG166" s="40">
        <f t="shared" si="155"/>
        <v>0</v>
      </c>
      <c r="AH166" s="40">
        <f t="shared" si="155"/>
        <v>0</v>
      </c>
      <c r="AI166" s="40">
        <f t="shared" si="155"/>
        <v>744.0525</v>
      </c>
      <c r="AJ166" s="61">
        <f t="shared" si="151"/>
        <v>744.0525</v>
      </c>
      <c r="AK166" s="28">
        <f t="shared" si="152"/>
        <v>744.0525</v>
      </c>
    </row>
    <row r="167" spans="1:37" s="22" customFormat="1" ht="12.75">
      <c r="A167" s="23"/>
      <c r="D167" s="43"/>
      <c r="E167" s="23"/>
      <c r="F167" s="30"/>
      <c r="G167" s="34"/>
      <c r="H167" s="45"/>
      <c r="I167" s="36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33">
        <f t="shared" si="150"/>
        <v>0</v>
      </c>
      <c r="W167" s="39"/>
      <c r="X167" s="40"/>
      <c r="Y167" s="40"/>
      <c r="Z167" s="40"/>
      <c r="AA167" s="61">
        <f t="shared" si="131"/>
        <v>0</v>
      </c>
      <c r="AB167" s="40"/>
      <c r="AC167" s="40"/>
      <c r="AD167" s="40"/>
      <c r="AE167" s="40"/>
      <c r="AF167" s="61">
        <f t="shared" si="133"/>
        <v>0</v>
      </c>
      <c r="AG167" s="40"/>
      <c r="AH167" s="40"/>
      <c r="AI167" s="40"/>
      <c r="AJ167" s="61">
        <f t="shared" si="151"/>
        <v>0</v>
      </c>
      <c r="AK167" s="28">
        <f t="shared" si="152"/>
        <v>0</v>
      </c>
    </row>
    <row r="168" spans="1:37" s="22" customFormat="1" ht="12.75">
      <c r="A168" s="23"/>
      <c r="B168" s="31" t="s">
        <v>117</v>
      </c>
      <c r="D168" s="62"/>
      <c r="E168" s="23"/>
      <c r="F168" s="30"/>
      <c r="G168" s="34"/>
      <c r="H168" s="45"/>
      <c r="I168" s="36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33">
        <f t="shared" si="150"/>
        <v>0</v>
      </c>
      <c r="W168" s="39"/>
      <c r="X168" s="40">
        <f aca="true" t="shared" si="159" ref="X168:Z169">SUM(J168*2.2046)</f>
        <v>0</v>
      </c>
      <c r="Y168" s="40">
        <f t="shared" si="159"/>
        <v>0</v>
      </c>
      <c r="Z168" s="40">
        <f t="shared" si="159"/>
        <v>0</v>
      </c>
      <c r="AA168" s="61">
        <f t="shared" si="131"/>
        <v>0</v>
      </c>
      <c r="AB168" s="40">
        <f aca="true" t="shared" si="160" ref="AB168:AD169">SUM(M168*2.2046)</f>
        <v>0</v>
      </c>
      <c r="AC168" s="40">
        <f t="shared" si="160"/>
        <v>0</v>
      </c>
      <c r="AD168" s="40">
        <f t="shared" si="160"/>
        <v>0</v>
      </c>
      <c r="AE168" s="40"/>
      <c r="AF168" s="61">
        <f t="shared" si="133"/>
        <v>0</v>
      </c>
      <c r="AG168" s="40">
        <f aca="true" t="shared" si="161" ref="AG168:AI169">SUM(R168*2.2046)</f>
        <v>0</v>
      </c>
      <c r="AH168" s="40">
        <f t="shared" si="161"/>
        <v>0</v>
      </c>
      <c r="AI168" s="40">
        <f t="shared" si="161"/>
        <v>0</v>
      </c>
      <c r="AJ168" s="61">
        <f t="shared" si="151"/>
        <v>0</v>
      </c>
      <c r="AK168" s="28">
        <f t="shared" si="152"/>
        <v>0</v>
      </c>
    </row>
    <row r="169" spans="1:37" s="22" customFormat="1" ht="12.75">
      <c r="A169" s="23">
        <v>1</v>
      </c>
      <c r="B169" s="42" t="s">
        <v>183</v>
      </c>
      <c r="C169" s="42" t="s">
        <v>32</v>
      </c>
      <c r="D169" s="43" t="s">
        <v>195</v>
      </c>
      <c r="E169" s="43">
        <v>140</v>
      </c>
      <c r="F169" s="37">
        <v>131.3</v>
      </c>
      <c r="G169" s="44"/>
      <c r="H169" s="45">
        <f>500/(-216.0475144+(16.2606339*F169)+(-0.002388645*POWER(F169,2))+(-0.00113732*POWER(F169,3))+(0.00000701863*POWER(F169,4))+(-0.00000001291*POWER(F169,5)))</f>
        <v>0.5645990070679207</v>
      </c>
      <c r="I169" s="36">
        <f>IF(OR(C169="open men",C169="open women",C169="submaster Men",C169="submaster Women"),1,LOOKUP(G169,TABLES!A:A,TABLES!B:B))</f>
        <v>1</v>
      </c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>
        <v>360</v>
      </c>
      <c r="U169" s="60"/>
      <c r="V169" s="33">
        <f t="shared" si="150"/>
        <v>360</v>
      </c>
      <c r="W169" s="46">
        <f>V169*H169*I169</f>
        <v>203.25564254445143</v>
      </c>
      <c r="X169" s="40">
        <f t="shared" si="159"/>
        <v>0</v>
      </c>
      <c r="Y169" s="40">
        <f t="shared" si="159"/>
        <v>0</v>
      </c>
      <c r="Z169" s="40">
        <f t="shared" si="159"/>
        <v>0</v>
      </c>
      <c r="AA169" s="61">
        <f t="shared" si="131"/>
        <v>0</v>
      </c>
      <c r="AB169" s="40">
        <f t="shared" si="160"/>
        <v>0</v>
      </c>
      <c r="AC169" s="40">
        <f t="shared" si="160"/>
        <v>0</v>
      </c>
      <c r="AD169" s="40">
        <f t="shared" si="160"/>
        <v>0</v>
      </c>
      <c r="AE169" s="40">
        <f>MAX(X169:Z169)+MAX(AB169:AD169)</f>
        <v>0</v>
      </c>
      <c r="AF169" s="61">
        <f t="shared" si="133"/>
        <v>0</v>
      </c>
      <c r="AG169" s="40">
        <f t="shared" si="161"/>
        <v>0</v>
      </c>
      <c r="AH169" s="40">
        <f t="shared" si="161"/>
        <v>0</v>
      </c>
      <c r="AI169" s="40">
        <f t="shared" si="161"/>
        <v>793.6560000000001</v>
      </c>
      <c r="AJ169" s="61">
        <f t="shared" si="151"/>
        <v>793.6560000000001</v>
      </c>
      <c r="AK169" s="28">
        <f t="shared" si="152"/>
        <v>793.6560000000001</v>
      </c>
    </row>
    <row r="170" spans="1:37" s="22" customFormat="1" ht="12.75">
      <c r="A170" s="23">
        <v>2</v>
      </c>
      <c r="B170" s="42" t="s">
        <v>181</v>
      </c>
      <c r="C170" s="42" t="s">
        <v>32</v>
      </c>
      <c r="D170" s="43" t="s">
        <v>182</v>
      </c>
      <c r="E170" s="43">
        <v>140</v>
      </c>
      <c r="F170" s="37">
        <v>126.6</v>
      </c>
      <c r="G170" s="44">
        <v>45</v>
      </c>
      <c r="H170" s="45">
        <f>500/(-216.0475144+(16.2606339*F170)+(-0.002388645*POWER(F170,2))+(-0.00113732*POWER(F170,3))+(0.00000701863*POWER(F170,4))+(-0.00000001291*POWER(F170,5)))</f>
        <v>0.5684047464860033</v>
      </c>
      <c r="I170" s="36">
        <f>IF(OR(C170="open men",C170="open women",C170="submaster Men",C170="submaster Women"),1,LOOKUP(G170,TABLES!A:A,TABLES!B:B))</f>
        <v>1</v>
      </c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>
        <v>290</v>
      </c>
      <c r="U170" s="60"/>
      <c r="V170" s="33">
        <f>IF(OR(L170&lt;0,O170&lt;0,T170&lt;0),"DQ",(MAX(J170:L170)+MAX(M170:O170)+MAX(R170:T170)))</f>
        <v>290</v>
      </c>
      <c r="W170" s="46">
        <f>V170*H170*I170</f>
        <v>164.83737648094095</v>
      </c>
      <c r="X170" s="40">
        <f>SUM(J170*2.2046)</f>
        <v>0</v>
      </c>
      <c r="Y170" s="40">
        <f>SUM(K170*2.2046)</f>
        <v>0</v>
      </c>
      <c r="Z170" s="40">
        <f>SUM(L170*2.2046)</f>
        <v>0</v>
      </c>
      <c r="AA170" s="61">
        <f>Z170</f>
        <v>0</v>
      </c>
      <c r="AB170" s="40">
        <f>SUM(M170*2.2046)</f>
        <v>0</v>
      </c>
      <c r="AC170" s="40">
        <f>SUM(N170*2.2046)</f>
        <v>0</v>
      </c>
      <c r="AD170" s="40">
        <f>SUM(O170*2.2046)</f>
        <v>0</v>
      </c>
      <c r="AE170" s="40">
        <f>MAX(X170:Z170)+MAX(AB170:AD170)</f>
        <v>0</v>
      </c>
      <c r="AF170" s="61">
        <f>AD170</f>
        <v>0</v>
      </c>
      <c r="AG170" s="40">
        <f>SUM(R170*2.2046)</f>
        <v>0</v>
      </c>
      <c r="AH170" s="40">
        <f>SUM(S170*2.2046)</f>
        <v>0</v>
      </c>
      <c r="AI170" s="40">
        <f>SUM(T170*2.2046)</f>
        <v>639.3340000000001</v>
      </c>
      <c r="AJ170" s="61">
        <f>AI170</f>
        <v>639.3340000000001</v>
      </c>
      <c r="AK170" s="28">
        <f>IF(OR(Z170&lt;0,AD170&lt;0,AI170&lt;0),"DQ",MAX(X170:Z170)+MAX(AB170:AD170)+MAX(AG170:AI170))</f>
        <v>639.3340000000001</v>
      </c>
    </row>
    <row r="171" spans="1:37" s="22" customFormat="1" ht="12.75">
      <c r="A171" s="23"/>
      <c r="D171" s="43"/>
      <c r="E171" s="23"/>
      <c r="F171" s="30"/>
      <c r="G171" s="34"/>
      <c r="H171" s="45"/>
      <c r="I171" s="36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33">
        <f t="shared" si="150"/>
        <v>0</v>
      </c>
      <c r="W171" s="39"/>
      <c r="X171" s="40"/>
      <c r="Y171" s="40"/>
      <c r="Z171" s="40"/>
      <c r="AA171" s="61">
        <f t="shared" si="131"/>
        <v>0</v>
      </c>
      <c r="AB171" s="40"/>
      <c r="AC171" s="40"/>
      <c r="AD171" s="40"/>
      <c r="AE171" s="40"/>
      <c r="AF171" s="61">
        <f t="shared" si="133"/>
        <v>0</v>
      </c>
      <c r="AG171" s="40"/>
      <c r="AH171" s="40"/>
      <c r="AI171" s="40"/>
      <c r="AJ171" s="61">
        <f t="shared" si="151"/>
        <v>0</v>
      </c>
      <c r="AK171" s="28">
        <f t="shared" si="152"/>
        <v>0</v>
      </c>
    </row>
    <row r="172" spans="1:37" s="22" customFormat="1" ht="12.75">
      <c r="A172" s="23"/>
      <c r="B172" s="31" t="s">
        <v>121</v>
      </c>
      <c r="D172" s="62"/>
      <c r="E172" s="23"/>
      <c r="F172" s="30"/>
      <c r="G172" s="34"/>
      <c r="H172" s="45"/>
      <c r="I172" s="36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33">
        <f t="shared" si="150"/>
        <v>0</v>
      </c>
      <c r="W172" s="39"/>
      <c r="X172" s="40">
        <f aca="true" t="shared" si="162" ref="X172:Z175">SUM(J172*2.2046)</f>
        <v>0</v>
      </c>
      <c r="Y172" s="40">
        <f t="shared" si="162"/>
        <v>0</v>
      </c>
      <c r="Z172" s="40">
        <f t="shared" si="162"/>
        <v>0</v>
      </c>
      <c r="AA172" s="61">
        <f t="shared" si="131"/>
        <v>0</v>
      </c>
      <c r="AB172" s="40">
        <f aca="true" t="shared" si="163" ref="AB172:AD175">SUM(M172*2.2046)</f>
        <v>0</v>
      </c>
      <c r="AC172" s="40">
        <f t="shared" si="163"/>
        <v>0</v>
      </c>
      <c r="AD172" s="40">
        <f t="shared" si="163"/>
        <v>0</v>
      </c>
      <c r="AE172" s="40"/>
      <c r="AF172" s="61">
        <f t="shared" si="133"/>
        <v>0</v>
      </c>
      <c r="AG172" s="40">
        <f aca="true" t="shared" si="164" ref="AG172:AI175">SUM(R172*2.2046)</f>
        <v>0</v>
      </c>
      <c r="AH172" s="40">
        <f t="shared" si="164"/>
        <v>0</v>
      </c>
      <c r="AI172" s="40">
        <f t="shared" si="164"/>
        <v>0</v>
      </c>
      <c r="AJ172" s="61">
        <f t="shared" si="151"/>
        <v>0</v>
      </c>
      <c r="AK172" s="28">
        <f t="shared" si="152"/>
        <v>0</v>
      </c>
    </row>
    <row r="173" spans="1:37" s="22" customFormat="1" ht="12.75">
      <c r="A173" s="23">
        <v>1</v>
      </c>
      <c r="B173" s="42" t="s">
        <v>187</v>
      </c>
      <c r="C173" s="42" t="s">
        <v>32</v>
      </c>
      <c r="D173" s="43" t="s">
        <v>102</v>
      </c>
      <c r="E173" s="43" t="s">
        <v>123</v>
      </c>
      <c r="F173" s="37">
        <v>163.7</v>
      </c>
      <c r="G173" s="44">
        <v>34</v>
      </c>
      <c r="H173" s="45">
        <f>500/(-216.0475144+(16.2606339*F173)+(-0.002388645*POWER(F173,2))+(-0.00113732*POWER(F173,3))+(0.00000701863*POWER(F173,4))+(-0.00000001291*POWER(F173,5)))</f>
        <v>0.5463393432144715</v>
      </c>
      <c r="I173" s="36">
        <f>IF(OR(C173="open men",C173="open women",C173="submaster Men",C173="submaster Women"),1,LOOKUP(G173,TABLES!A:A,TABLES!B:B))</f>
        <v>1</v>
      </c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>
        <v>372.5</v>
      </c>
      <c r="U173" s="60"/>
      <c r="V173" s="33">
        <f t="shared" si="150"/>
        <v>372.5</v>
      </c>
      <c r="W173" s="46">
        <f>V173*H173*I173</f>
        <v>203.51140534739065</v>
      </c>
      <c r="X173" s="40">
        <f t="shared" si="162"/>
        <v>0</v>
      </c>
      <c r="Y173" s="40">
        <f t="shared" si="162"/>
        <v>0</v>
      </c>
      <c r="Z173" s="40">
        <f t="shared" si="162"/>
        <v>0</v>
      </c>
      <c r="AA173" s="61">
        <f t="shared" si="131"/>
        <v>0</v>
      </c>
      <c r="AB173" s="40">
        <f t="shared" si="163"/>
        <v>0</v>
      </c>
      <c r="AC173" s="40">
        <f t="shared" si="163"/>
        <v>0</v>
      </c>
      <c r="AD173" s="40">
        <f t="shared" si="163"/>
        <v>0</v>
      </c>
      <c r="AE173" s="40">
        <f>MAX(X173:Z173)+MAX(AB173:AD173)</f>
        <v>0</v>
      </c>
      <c r="AF173" s="61">
        <f t="shared" si="133"/>
        <v>0</v>
      </c>
      <c r="AG173" s="40">
        <f t="shared" si="164"/>
        <v>0</v>
      </c>
      <c r="AH173" s="40">
        <f t="shared" si="164"/>
        <v>0</v>
      </c>
      <c r="AI173" s="40">
        <f t="shared" si="164"/>
        <v>821.2135000000001</v>
      </c>
      <c r="AJ173" s="61">
        <f t="shared" si="151"/>
        <v>821.2135000000001</v>
      </c>
      <c r="AK173" s="28">
        <f t="shared" si="152"/>
        <v>821.2135000000001</v>
      </c>
    </row>
    <row r="174" spans="1:37" s="22" customFormat="1" ht="12.75">
      <c r="A174" s="23">
        <v>2</v>
      </c>
      <c r="B174" s="42" t="s">
        <v>185</v>
      </c>
      <c r="C174" s="42" t="s">
        <v>32</v>
      </c>
      <c r="D174" s="43" t="s">
        <v>186</v>
      </c>
      <c r="E174" s="43" t="s">
        <v>123</v>
      </c>
      <c r="F174" s="37">
        <v>192.7</v>
      </c>
      <c r="G174" s="44">
        <v>40</v>
      </c>
      <c r="H174" s="45">
        <f>500/(-216.0475144+(16.2606339*F174)+(-0.002388645*POWER(F174,2))+(-0.00113732*POWER(F174,3))+(0.00000701863*POWER(F174,4))+(-0.00000001291*POWER(F174,5)))</f>
        <v>0.5330352907709007</v>
      </c>
      <c r="I174" s="36">
        <f>IF(OR(C174="open men",C174="open women",C174="submaster Men",C174="submaster Women"),1,LOOKUP(G174,TABLES!A:A,TABLES!B:B))</f>
        <v>1</v>
      </c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>
        <v>320</v>
      </c>
      <c r="U174" s="60"/>
      <c r="V174" s="33">
        <f>IF(OR(L174&lt;0,O174&lt;0,T174&lt;0),"DQ",(MAX(J174:L174)+MAX(M174:O174)+MAX(R174:T174)))</f>
        <v>320</v>
      </c>
      <c r="W174" s="46">
        <f>V174*H174*I174</f>
        <v>170.57129304668823</v>
      </c>
      <c r="X174" s="40">
        <f>SUM(J174*2.2046)</f>
        <v>0</v>
      </c>
      <c r="Y174" s="40">
        <f>SUM(K174*2.2046)</f>
        <v>0</v>
      </c>
      <c r="Z174" s="40">
        <f>SUM(L174*2.2046)</f>
        <v>0</v>
      </c>
      <c r="AA174" s="61">
        <f>Z174</f>
        <v>0</v>
      </c>
      <c r="AB174" s="40">
        <f>SUM(M174*2.2046)</f>
        <v>0</v>
      </c>
      <c r="AC174" s="40">
        <f>SUM(N174*2.2046)</f>
        <v>0</v>
      </c>
      <c r="AD174" s="40">
        <f>SUM(O174*2.2046)</f>
        <v>0</v>
      </c>
      <c r="AE174" s="40">
        <f>MAX(X174:Z174)+MAX(AB174:AD174)</f>
        <v>0</v>
      </c>
      <c r="AF174" s="61">
        <f>AD174</f>
        <v>0</v>
      </c>
      <c r="AG174" s="40">
        <f>SUM(R174*2.2046)</f>
        <v>0</v>
      </c>
      <c r="AH174" s="40">
        <f>SUM(S174*2.2046)</f>
        <v>0</v>
      </c>
      <c r="AI174" s="40">
        <f>SUM(T174*2.2046)</f>
        <v>705.472</v>
      </c>
      <c r="AJ174" s="61">
        <f>AI174</f>
        <v>705.472</v>
      </c>
      <c r="AK174" s="28">
        <f>IF(OR(Z174&lt;0,AD174&lt;0,AI174&lt;0),"DQ",MAX(X174:Z174)+MAX(AB174:AD174)+MAX(AG174:AI174))</f>
        <v>705.472</v>
      </c>
    </row>
    <row r="175" spans="1:37" s="22" customFormat="1" ht="12.75">
      <c r="A175" s="63" t="s">
        <v>201</v>
      </c>
      <c r="B175" s="42" t="s">
        <v>161</v>
      </c>
      <c r="C175" s="42" t="s">
        <v>32</v>
      </c>
      <c r="D175" s="43" t="s">
        <v>162</v>
      </c>
      <c r="E175" s="43" t="s">
        <v>123</v>
      </c>
      <c r="F175" s="37">
        <v>147.4</v>
      </c>
      <c r="G175" s="44">
        <v>36</v>
      </c>
      <c r="H175" s="45">
        <f>500/(-216.0475144+(16.2606339*F175)+(-0.002388645*POWER(F175,2))+(-0.00113732*POWER(F175,3))+(0.00000701863*POWER(F175,4))+(-0.00000001291*POWER(F175,5)))</f>
        <v>0.5546604764166743</v>
      </c>
      <c r="I175" s="36">
        <f>IF(OR(C175="open men",C175="open women",C175="submaster Men",C175="submaster Women"),1,LOOKUP(G175,TABLES!A:A,TABLES!B:B))</f>
        <v>1</v>
      </c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>
        <v>-175</v>
      </c>
      <c r="U175" s="60"/>
      <c r="V175" s="33" t="str">
        <f t="shared" si="150"/>
        <v>DQ</v>
      </c>
      <c r="W175" s="46"/>
      <c r="X175" s="40">
        <f t="shared" si="162"/>
        <v>0</v>
      </c>
      <c r="Y175" s="40">
        <f t="shared" si="162"/>
        <v>0</v>
      </c>
      <c r="Z175" s="40">
        <f t="shared" si="162"/>
        <v>0</v>
      </c>
      <c r="AA175" s="61">
        <f t="shared" si="131"/>
        <v>0</v>
      </c>
      <c r="AB175" s="40">
        <f t="shared" si="163"/>
        <v>0</v>
      </c>
      <c r="AC175" s="40">
        <f t="shared" si="163"/>
        <v>0</v>
      </c>
      <c r="AD175" s="40">
        <f t="shared" si="163"/>
        <v>0</v>
      </c>
      <c r="AE175" s="40">
        <f>MAX(X175:Z175)+MAX(AB175:AD175)</f>
        <v>0</v>
      </c>
      <c r="AF175" s="61">
        <f t="shared" si="133"/>
        <v>0</v>
      </c>
      <c r="AG175" s="40">
        <f t="shared" si="164"/>
        <v>0</v>
      </c>
      <c r="AH175" s="40">
        <f t="shared" si="164"/>
        <v>0</v>
      </c>
      <c r="AI175" s="40">
        <f t="shared" si="164"/>
        <v>-385.805</v>
      </c>
      <c r="AJ175" s="61">
        <f t="shared" si="151"/>
        <v>-385.805</v>
      </c>
      <c r="AK175" s="28" t="str">
        <f t="shared" si="152"/>
        <v>DQ</v>
      </c>
    </row>
    <row r="176" spans="2:37" ht="12.75">
      <c r="B176" s="22"/>
      <c r="C176" s="22"/>
      <c r="D176" s="43"/>
      <c r="E176" s="23"/>
      <c r="F176" s="30"/>
      <c r="G176" s="34"/>
      <c r="H176" s="45"/>
      <c r="I176" s="36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33">
        <f>IF(OR(L176&lt;0,O176&lt;0,T176&lt;0),"DQ",(MAX(J176:L176)+MAX(M176:O176)+MAX(R176:T176)))</f>
        <v>0</v>
      </c>
      <c r="W176" s="39"/>
      <c r="X176" s="40"/>
      <c r="Y176" s="40"/>
      <c r="Z176" s="40"/>
      <c r="AA176" s="61">
        <f t="shared" si="131"/>
        <v>0</v>
      </c>
      <c r="AB176" s="40"/>
      <c r="AC176" s="40"/>
      <c r="AD176" s="40"/>
      <c r="AE176" s="40"/>
      <c r="AF176" s="61">
        <f t="shared" si="133"/>
        <v>0</v>
      </c>
      <c r="AG176" s="40"/>
      <c r="AH176" s="40"/>
      <c r="AI176" s="40"/>
      <c r="AJ176" s="61">
        <f>AI176</f>
        <v>0</v>
      </c>
      <c r="AK176" s="28">
        <f>IF(OR(Z176&lt;0,AD176&lt;0,AI176&lt;0),"DQ",MAX(X176:Z176)+MAX(AB176:AD176)+MAX(AG176:AI176))</f>
        <v>0</v>
      </c>
    </row>
    <row r="177" spans="2:37" ht="12.75">
      <c r="B177" s="77" t="s">
        <v>51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9"/>
    </row>
    <row r="178" spans="2:37" ht="12.75">
      <c r="B178" s="71" t="s">
        <v>62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3"/>
    </row>
    <row r="179" spans="2:37" ht="12.75">
      <c r="B179" s="71" t="s">
        <v>63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3"/>
    </row>
    <row r="180" spans="2:37" ht="12.75">
      <c r="B180" s="68">
        <f>IF(OR(L180&lt;0,O180&lt;0,T180&lt;0),"DQ",(MAX(J180:L180)+MAX(M180:O180)+MAX(R180:T180)))</f>
        <v>0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70"/>
    </row>
    <row r="181" spans="2:37" ht="12.75">
      <c r="B181" s="80" t="s">
        <v>167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2:37" ht="12.75">
      <c r="B182" s="71" t="s">
        <v>214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3"/>
    </row>
    <row r="183" spans="2:37" ht="12.75">
      <c r="B183" s="71" t="s">
        <v>213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3"/>
    </row>
    <row r="184" spans="2:37" ht="12.75">
      <c r="B184" s="68">
        <f>IF(OR(L184&lt;0,O184&lt;0,T184&lt;0),"DQ",(MAX(J184:L184)+MAX(M184:O184)+MAX(R184:T184)))</f>
        <v>0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70"/>
    </row>
    <row r="185" spans="2:37" ht="12.75">
      <c r="B185" s="80" t="s">
        <v>168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9"/>
    </row>
    <row r="186" spans="2:37" ht="12.75">
      <c r="B186" s="71" t="s">
        <v>212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3"/>
    </row>
    <row r="187" spans="2:37" ht="12.75">
      <c r="B187" s="71" t="s">
        <v>215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3"/>
    </row>
    <row r="188" spans="1:37" s="22" customFormat="1" ht="12.75">
      <c r="A188" s="43"/>
      <c r="B188" s="71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3"/>
    </row>
    <row r="189" spans="1:37" s="22" customFormat="1" ht="12.75">
      <c r="A189" s="43"/>
      <c r="B189" s="74" t="s">
        <v>57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6"/>
    </row>
    <row r="190" spans="1:37" s="22" customFormat="1" ht="12.75">
      <c r="A190" s="43"/>
      <c r="B190" s="74" t="s">
        <v>194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6"/>
    </row>
    <row r="191" spans="1:37" s="22" customFormat="1" ht="12.75">
      <c r="A191" s="43"/>
      <c r="B191" s="74" t="s">
        <v>220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6"/>
    </row>
    <row r="192" spans="1:37" s="22" customFormat="1" ht="12.75">
      <c r="A192" s="23"/>
      <c r="B192" s="74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6"/>
    </row>
    <row r="193" spans="1:37" s="22" customFormat="1" ht="12.75">
      <c r="A193" s="23"/>
      <c r="B193" s="68" t="s">
        <v>52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70"/>
    </row>
    <row r="194" spans="1:37" s="22" customFormat="1" ht="12.75">
      <c r="A194" s="23"/>
      <c r="B194" s="68" t="s">
        <v>58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70"/>
    </row>
    <row r="195" spans="1:37" s="22" customFormat="1" ht="12.75">
      <c r="A195" s="23"/>
      <c r="B195" s="68" t="s">
        <v>59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70"/>
    </row>
    <row r="196" spans="1:37" s="22" customFormat="1" ht="12.75">
      <c r="A196" s="23"/>
      <c r="B196" s="68" t="s">
        <v>188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70"/>
    </row>
    <row r="197" spans="2:37" ht="12.75">
      <c r="B197" s="68" t="s">
        <v>189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70"/>
    </row>
    <row r="198" spans="2:37" ht="12.75">
      <c r="B198" s="68" t="s">
        <v>190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70"/>
    </row>
    <row r="199" spans="2:37" ht="12.75">
      <c r="B199" s="68" t="s">
        <v>191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70"/>
    </row>
    <row r="200" spans="2:37" ht="12.75">
      <c r="B200" s="68" t="s">
        <v>192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70"/>
    </row>
    <row r="201" spans="2:37" ht="12.75">
      <c r="B201" s="68" t="s">
        <v>216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70"/>
    </row>
    <row r="202" spans="2:37" ht="12.75">
      <c r="B202" s="68" t="s">
        <v>210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70"/>
    </row>
    <row r="203" spans="2:37" ht="12.75">
      <c r="B203" s="68" t="s">
        <v>217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70"/>
    </row>
    <row r="204" spans="2:37" ht="12.75">
      <c r="B204" s="68" t="s">
        <v>219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70"/>
    </row>
    <row r="205" spans="2:37" ht="12.75">
      <c r="B205" s="68" t="s">
        <v>211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70"/>
    </row>
    <row r="206" spans="2:37" ht="12.75">
      <c r="B206" s="68" t="s">
        <v>218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70"/>
    </row>
    <row r="207" spans="2:37" ht="12.75">
      <c r="B207" s="68" t="s">
        <v>222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70"/>
    </row>
    <row r="208" spans="2:37" ht="12.75">
      <c r="B208" s="68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70"/>
    </row>
    <row r="209" spans="2:37" ht="12.75">
      <c r="B209" s="71" t="s">
        <v>223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3"/>
    </row>
    <row r="210" spans="2:37" ht="12.75"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3"/>
    </row>
    <row r="211" spans="2:37" ht="12.75">
      <c r="B211" s="71" t="s">
        <v>193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3"/>
    </row>
    <row r="212" spans="2:37" ht="12.75">
      <c r="B212" s="71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3"/>
    </row>
    <row r="217" spans="2:4" ht="12.75">
      <c r="B217" s="58"/>
      <c r="D217" s="58"/>
    </row>
    <row r="218" spans="2:4" ht="12.75">
      <c r="B218" s="58"/>
      <c r="D218" s="58"/>
    </row>
    <row r="219" spans="2:4" ht="12.75">
      <c r="B219" s="58"/>
      <c r="D219" s="58"/>
    </row>
  </sheetData>
  <sheetProtection/>
  <mergeCells count="39">
    <mergeCell ref="B211:AK211"/>
    <mergeCell ref="B178:AK178"/>
    <mergeCell ref="B190:AK190"/>
    <mergeCell ref="B2:AK2"/>
    <mergeCell ref="B179:AK179"/>
    <mergeCell ref="B189:AK189"/>
    <mergeCell ref="B188:AK188"/>
    <mergeCell ref="B126:AK126"/>
    <mergeCell ref="B180:AK180"/>
    <mergeCell ref="B66:AK66"/>
    <mergeCell ref="B187:AK187"/>
    <mergeCell ref="B205:AK205"/>
    <mergeCell ref="B203:AK203"/>
    <mergeCell ref="B212:AK212"/>
    <mergeCell ref="B199:AK199"/>
    <mergeCell ref="B208:AK208"/>
    <mergeCell ref="B209:AK209"/>
    <mergeCell ref="B194:AK194"/>
    <mergeCell ref="B197:AK197"/>
    <mergeCell ref="B198:AK198"/>
    <mergeCell ref="B177:AK177"/>
    <mergeCell ref="B182:AK182"/>
    <mergeCell ref="B186:AK186"/>
    <mergeCell ref="B192:AK192"/>
    <mergeCell ref="B183:AK183"/>
    <mergeCell ref="B201:AK201"/>
    <mergeCell ref="B193:AK193"/>
    <mergeCell ref="B184:AK184"/>
    <mergeCell ref="B185:AK185"/>
    <mergeCell ref="B181:AK181"/>
    <mergeCell ref="B206:AK206"/>
    <mergeCell ref="B204:AK204"/>
    <mergeCell ref="B210:AK210"/>
    <mergeCell ref="B196:AK196"/>
    <mergeCell ref="B195:AK195"/>
    <mergeCell ref="B191:AK191"/>
    <mergeCell ref="B200:AK200"/>
    <mergeCell ref="B202:AK202"/>
    <mergeCell ref="B207:AK207"/>
  </mergeCells>
  <printOptions horizontalCentered="1" verticalCentered="1"/>
  <pageMargins left="0" right="0" top="0" bottom="0" header="0" footer="0"/>
  <pageSetup fitToHeight="20" fitToWidth="3" horizontalDpi="300" verticalDpi="300" orientation="landscape" r:id="rId1"/>
  <headerFooter alignWithMargins="0">
    <oddHeader>&amp;CUSPA Olympia Pro Powerlifting Invitational, Las Vegas, NV, Sept 18-19, 2015</oddHeader>
  </headerFooter>
  <rowBreaks count="5" manualBreakCount="5">
    <brk id="39" max="36" man="1"/>
    <brk id="79" max="36" man="1"/>
    <brk id="119" max="36" man="1"/>
    <brk id="159" max="36" man="1"/>
    <brk id="19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4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3" width="9.140625" style="1" customWidth="1"/>
  </cols>
  <sheetData>
    <row r="1" spans="1:14" ht="12.75">
      <c r="A1" s="1" t="s">
        <v>13</v>
      </c>
      <c r="B1" s="1" t="s">
        <v>12</v>
      </c>
      <c r="E1" t="s">
        <v>7</v>
      </c>
      <c r="F1" t="s">
        <v>8</v>
      </c>
      <c r="G1" t="s">
        <v>9</v>
      </c>
      <c r="H1" t="s">
        <v>10</v>
      </c>
      <c r="K1" t="s">
        <v>11</v>
      </c>
      <c r="L1" t="s">
        <v>8</v>
      </c>
      <c r="M1" t="s">
        <v>9</v>
      </c>
      <c r="N1" t="s">
        <v>10</v>
      </c>
    </row>
    <row r="2" spans="1:14" ht="12.75">
      <c r="A2" s="1">
        <v>9</v>
      </c>
      <c r="B2" s="1">
        <v>1</v>
      </c>
      <c r="D2" s="2"/>
      <c r="E2" s="2">
        <v>0</v>
      </c>
      <c r="F2" s="2">
        <v>0.25</v>
      </c>
      <c r="G2" s="2">
        <v>0.5</v>
      </c>
      <c r="H2" s="2">
        <v>0.75</v>
      </c>
      <c r="J2" s="2"/>
      <c r="K2" s="2">
        <v>0</v>
      </c>
      <c r="L2" s="2">
        <v>0.25</v>
      </c>
      <c r="M2" s="2">
        <v>0.5</v>
      </c>
      <c r="N2" s="2">
        <v>0.75</v>
      </c>
    </row>
    <row r="3" spans="1:14" ht="12.75">
      <c r="A3" s="1">
        <v>10</v>
      </c>
      <c r="B3" s="1">
        <v>1</v>
      </c>
      <c r="D3" s="3">
        <v>88</v>
      </c>
      <c r="E3" s="3" t="s">
        <v>6</v>
      </c>
      <c r="F3" s="3">
        <v>1.3341</v>
      </c>
      <c r="G3" s="3">
        <v>1.3294</v>
      </c>
      <c r="H3" s="3">
        <v>1.3242</v>
      </c>
      <c r="J3" s="4">
        <v>88</v>
      </c>
      <c r="K3" s="3" t="s">
        <v>6</v>
      </c>
      <c r="L3" s="3">
        <v>1.493</v>
      </c>
      <c r="M3" s="3">
        <v>1.4907</v>
      </c>
      <c r="N3" s="3">
        <v>1.4881</v>
      </c>
    </row>
    <row r="4" spans="1:14" ht="12.75">
      <c r="A4" s="1">
        <v>11</v>
      </c>
      <c r="B4" s="1">
        <v>1</v>
      </c>
      <c r="D4" s="3">
        <v>89</v>
      </c>
      <c r="E4" s="3">
        <v>1.3195</v>
      </c>
      <c r="F4" s="3">
        <v>1.3148</v>
      </c>
      <c r="G4" s="3">
        <v>1.3098</v>
      </c>
      <c r="H4" s="3">
        <v>1.3053</v>
      </c>
      <c r="J4" s="4">
        <v>89</v>
      </c>
      <c r="K4" s="3">
        <v>1.4857</v>
      </c>
      <c r="L4" s="3">
        <v>1.4834</v>
      </c>
      <c r="M4" s="3">
        <v>1.4809</v>
      </c>
      <c r="N4" s="3">
        <v>1.4786</v>
      </c>
    </row>
    <row r="5" spans="1:14" ht="12.75">
      <c r="A5" s="1">
        <v>12</v>
      </c>
      <c r="B5" s="1">
        <v>1</v>
      </c>
      <c r="D5" s="3"/>
      <c r="E5" s="3"/>
      <c r="F5" s="3"/>
      <c r="G5" s="3"/>
      <c r="H5" s="3"/>
      <c r="J5" s="4"/>
      <c r="K5" s="3"/>
      <c r="L5" s="3"/>
      <c r="M5" s="3"/>
      <c r="N5" s="3"/>
    </row>
    <row r="6" spans="1:14" ht="12.75">
      <c r="A6" s="1">
        <v>13</v>
      </c>
      <c r="B6" s="1">
        <v>1.28</v>
      </c>
      <c r="D6" s="3"/>
      <c r="E6" s="3"/>
      <c r="F6" s="3"/>
      <c r="G6" s="3"/>
      <c r="H6" s="3"/>
      <c r="J6" s="4"/>
      <c r="K6" s="3"/>
      <c r="L6" s="3"/>
      <c r="M6" s="3"/>
      <c r="N6" s="3"/>
    </row>
    <row r="7" spans="1:14" ht="12.75">
      <c r="A7" s="1">
        <v>14</v>
      </c>
      <c r="B7" s="1">
        <v>1.23</v>
      </c>
      <c r="D7" s="3">
        <v>90</v>
      </c>
      <c r="E7" s="3">
        <v>1.3008</v>
      </c>
      <c r="F7" s="3">
        <v>1.2959</v>
      </c>
      <c r="G7" s="3">
        <v>1.2914</v>
      </c>
      <c r="H7" s="3">
        <v>1.287</v>
      </c>
      <c r="J7" s="4">
        <v>90</v>
      </c>
      <c r="K7" s="3">
        <v>1.4762</v>
      </c>
      <c r="L7" s="3">
        <v>1.4737</v>
      </c>
      <c r="M7" s="3">
        <v>1.4713</v>
      </c>
      <c r="N7" s="3">
        <v>1.4689</v>
      </c>
    </row>
    <row r="8" spans="1:14" ht="12.75">
      <c r="A8" s="1">
        <v>15</v>
      </c>
      <c r="B8" s="1">
        <v>1.18</v>
      </c>
      <c r="D8" s="3">
        <v>91</v>
      </c>
      <c r="E8" s="3">
        <v>1.2822</v>
      </c>
      <c r="F8" s="3">
        <v>1.2779</v>
      </c>
      <c r="G8" s="3">
        <v>1.2736</v>
      </c>
      <c r="H8" s="3">
        <v>1.2689</v>
      </c>
      <c r="J8" s="4">
        <v>91</v>
      </c>
      <c r="K8" s="3">
        <v>1.4664</v>
      </c>
      <c r="L8" s="3">
        <v>1.464</v>
      </c>
      <c r="M8" s="3">
        <v>1.4617</v>
      </c>
      <c r="N8" s="3">
        <v>1.4591</v>
      </c>
    </row>
    <row r="9" spans="1:14" ht="12.75">
      <c r="A9" s="1">
        <v>16</v>
      </c>
      <c r="B9" s="1">
        <v>1.13</v>
      </c>
      <c r="D9" s="3">
        <v>92</v>
      </c>
      <c r="E9" s="3">
        <v>1.2647</v>
      </c>
      <c r="F9" s="3">
        <v>1.2605</v>
      </c>
      <c r="G9" s="3">
        <v>1.256</v>
      </c>
      <c r="H9" s="3">
        <v>1.2518</v>
      </c>
      <c r="J9" s="4">
        <v>92</v>
      </c>
      <c r="K9" s="3">
        <v>1.4567</v>
      </c>
      <c r="L9" s="3">
        <v>1.4544</v>
      </c>
      <c r="M9" s="3">
        <v>1.4518</v>
      </c>
      <c r="N9" s="3">
        <v>1.4495</v>
      </c>
    </row>
    <row r="10" spans="1:14" ht="12.75">
      <c r="A10" s="1">
        <v>17</v>
      </c>
      <c r="B10" s="1">
        <v>1.08</v>
      </c>
      <c r="D10" s="3">
        <v>93</v>
      </c>
      <c r="E10" s="3">
        <v>1.2477</v>
      </c>
      <c r="F10" s="3">
        <v>1.2433</v>
      </c>
      <c r="G10" s="3">
        <v>1.2393</v>
      </c>
      <c r="H10" s="3">
        <v>1.2349</v>
      </c>
      <c r="J10" s="4">
        <v>93</v>
      </c>
      <c r="K10" s="3">
        <v>1.4471</v>
      </c>
      <c r="L10" s="3">
        <v>1.4445</v>
      </c>
      <c r="M10" s="3">
        <v>1.4422</v>
      </c>
      <c r="N10" s="3">
        <v>1.4396</v>
      </c>
    </row>
    <row r="11" spans="1:14" ht="12.75">
      <c r="A11" s="1">
        <v>18</v>
      </c>
      <c r="B11" s="1">
        <v>1.06</v>
      </c>
      <c r="D11" s="3">
        <v>94</v>
      </c>
      <c r="E11" s="3">
        <v>1.231</v>
      </c>
      <c r="F11" s="3">
        <v>1.2271</v>
      </c>
      <c r="G11" s="3">
        <v>1.2229</v>
      </c>
      <c r="H11" s="3">
        <v>1.219</v>
      </c>
      <c r="J11" s="4">
        <v>94</v>
      </c>
      <c r="K11" s="3">
        <v>1.4372</v>
      </c>
      <c r="L11" s="3">
        <v>1.4349</v>
      </c>
      <c r="M11" s="3">
        <v>1.4323</v>
      </c>
      <c r="N11" s="3">
        <v>1.4299</v>
      </c>
    </row>
    <row r="12" spans="1:14" ht="12.75">
      <c r="A12" s="1">
        <v>19</v>
      </c>
      <c r="B12" s="1">
        <v>1.04</v>
      </c>
      <c r="D12" s="3">
        <v>95</v>
      </c>
      <c r="E12" s="3">
        <v>1.2152</v>
      </c>
      <c r="F12" s="3">
        <v>1.211</v>
      </c>
      <c r="G12" s="3">
        <v>1.2072</v>
      </c>
      <c r="H12" s="3">
        <v>1.2035</v>
      </c>
      <c r="J12" s="4">
        <v>95</v>
      </c>
      <c r="K12" s="3">
        <v>1.4275</v>
      </c>
      <c r="L12" s="3">
        <v>1.425</v>
      </c>
      <c r="M12" s="3">
        <v>1.4227</v>
      </c>
      <c r="N12" s="3">
        <v>1.4203</v>
      </c>
    </row>
    <row r="13" spans="1:14" ht="12.75">
      <c r="A13" s="1">
        <v>20</v>
      </c>
      <c r="B13" s="1">
        <v>1.03</v>
      </c>
      <c r="D13" s="3">
        <v>96</v>
      </c>
      <c r="E13" s="3">
        <v>1.1995</v>
      </c>
      <c r="F13" s="3">
        <v>1.1958</v>
      </c>
      <c r="G13" s="3">
        <v>1.1921</v>
      </c>
      <c r="H13" s="3">
        <v>1.1881</v>
      </c>
      <c r="J13" s="4">
        <v>96</v>
      </c>
      <c r="K13" s="3">
        <v>1.4177</v>
      </c>
      <c r="L13" s="3">
        <v>1.4153</v>
      </c>
      <c r="M13" s="3">
        <v>1.413</v>
      </c>
      <c r="N13" s="3">
        <v>1.4104</v>
      </c>
    </row>
    <row r="14" spans="1:14" ht="12.75">
      <c r="A14" s="1">
        <v>21</v>
      </c>
      <c r="B14" s="1">
        <v>1.02</v>
      </c>
      <c r="D14" s="3">
        <v>97</v>
      </c>
      <c r="E14" s="3">
        <v>1.1846</v>
      </c>
      <c r="F14" s="3">
        <v>1.181</v>
      </c>
      <c r="G14" s="3">
        <v>1.1771</v>
      </c>
      <c r="H14" s="3">
        <v>1.1736</v>
      </c>
      <c r="J14" s="4">
        <v>97</v>
      </c>
      <c r="K14" s="3">
        <v>1.4081</v>
      </c>
      <c r="L14" s="3">
        <v>1.4057</v>
      </c>
      <c r="M14" s="3">
        <v>1.4032</v>
      </c>
      <c r="N14" s="3">
        <v>1.4008</v>
      </c>
    </row>
    <row r="15" spans="1:14" ht="12.75">
      <c r="A15" s="1">
        <v>22</v>
      </c>
      <c r="B15" s="1">
        <v>1.01</v>
      </c>
      <c r="D15" s="3">
        <v>98</v>
      </c>
      <c r="E15" s="3">
        <v>1.1702</v>
      </c>
      <c r="F15" s="3">
        <v>1.1664</v>
      </c>
      <c r="G15" s="3">
        <v>1.1629</v>
      </c>
      <c r="H15" s="3">
        <v>1.1595</v>
      </c>
      <c r="J15" s="4">
        <v>98</v>
      </c>
      <c r="K15" s="3">
        <v>1.3985</v>
      </c>
      <c r="L15" s="3">
        <v>1.3959</v>
      </c>
      <c r="M15" s="3">
        <v>1.3936</v>
      </c>
      <c r="N15" s="3">
        <v>1.3912</v>
      </c>
    </row>
    <row r="16" spans="1:14" ht="12.75">
      <c r="A16" s="1">
        <v>23</v>
      </c>
      <c r="B16" s="1">
        <v>1</v>
      </c>
      <c r="D16" s="3">
        <v>99</v>
      </c>
      <c r="E16" s="3">
        <v>1.1559</v>
      </c>
      <c r="F16" s="3">
        <v>1.1525</v>
      </c>
      <c r="G16" s="3">
        <v>1.1492</v>
      </c>
      <c r="H16" s="3">
        <v>1.1456</v>
      </c>
      <c r="J16" s="4">
        <v>99</v>
      </c>
      <c r="K16" s="3">
        <v>1.3887</v>
      </c>
      <c r="L16" s="3">
        <v>1.3864</v>
      </c>
      <c r="M16" s="3">
        <v>1.384</v>
      </c>
      <c r="N16" s="3">
        <v>1.3815</v>
      </c>
    </row>
    <row r="17" spans="1:14" ht="12.75">
      <c r="A17" s="1">
        <v>24</v>
      </c>
      <c r="B17" s="1">
        <v>1</v>
      </c>
      <c r="D17" s="3"/>
      <c r="E17" s="3"/>
      <c r="F17" s="3"/>
      <c r="G17" s="3"/>
      <c r="H17" s="3"/>
      <c r="J17" s="4"/>
      <c r="K17" s="3"/>
      <c r="L17" s="3"/>
      <c r="M17" s="3"/>
      <c r="N17" s="3"/>
    </row>
    <row r="18" spans="1:14" ht="12.75">
      <c r="A18" s="1">
        <v>25</v>
      </c>
      <c r="B18" s="1">
        <v>1</v>
      </c>
      <c r="D18" s="3">
        <v>100</v>
      </c>
      <c r="E18" s="3">
        <v>1.1423</v>
      </c>
      <c r="F18" s="3">
        <v>1.1391</v>
      </c>
      <c r="G18" s="3">
        <v>1.1355</v>
      </c>
      <c r="H18" s="3">
        <v>1.1323</v>
      </c>
      <c r="J18" s="4">
        <v>100</v>
      </c>
      <c r="K18" s="3">
        <v>1.3791</v>
      </c>
      <c r="L18" s="3">
        <v>1.3768</v>
      </c>
      <c r="M18" s="3">
        <v>1.3743</v>
      </c>
      <c r="N18" s="3">
        <v>1.372</v>
      </c>
    </row>
    <row r="19" spans="1:14" ht="12.75">
      <c r="A19" s="1">
        <v>26</v>
      </c>
      <c r="B19" s="1">
        <v>1</v>
      </c>
      <c r="D19" s="3">
        <v>101</v>
      </c>
      <c r="E19" s="3">
        <v>1.1291</v>
      </c>
      <c r="F19" s="3">
        <v>1.1257</v>
      </c>
      <c r="G19" s="3">
        <v>1.1226</v>
      </c>
      <c r="H19" s="3">
        <v>1.1195</v>
      </c>
      <c r="J19" s="4">
        <v>101</v>
      </c>
      <c r="K19" s="3">
        <v>1.3697</v>
      </c>
      <c r="L19" s="3">
        <v>1.3672</v>
      </c>
      <c r="M19" s="3">
        <v>1.3649</v>
      </c>
      <c r="N19" s="3">
        <v>1.3626</v>
      </c>
    </row>
    <row r="20" spans="1:14" ht="12.75">
      <c r="A20" s="1">
        <v>27</v>
      </c>
      <c r="B20" s="1">
        <v>1</v>
      </c>
      <c r="D20" s="3">
        <v>102</v>
      </c>
      <c r="E20" s="3">
        <v>1.1161</v>
      </c>
      <c r="F20" s="3">
        <v>1.1131</v>
      </c>
      <c r="G20" s="3">
        <v>1.11</v>
      </c>
      <c r="H20" s="3">
        <v>1.1067</v>
      </c>
      <c r="J20" s="4">
        <v>102</v>
      </c>
      <c r="K20" s="3">
        <v>1.36</v>
      </c>
      <c r="L20" s="3">
        <v>1.3577</v>
      </c>
      <c r="M20" s="3">
        <v>1.3555</v>
      </c>
      <c r="N20" s="3">
        <v>1.353</v>
      </c>
    </row>
    <row r="21" spans="1:14" ht="12.75">
      <c r="A21" s="1">
        <v>28</v>
      </c>
      <c r="B21" s="1">
        <v>1</v>
      </c>
      <c r="D21" s="3">
        <v>103</v>
      </c>
      <c r="E21" s="3">
        <v>1.1037</v>
      </c>
      <c r="F21" s="3">
        <v>1.1007</v>
      </c>
      <c r="G21" s="3">
        <v>1.0975</v>
      </c>
      <c r="H21" s="3">
        <v>1.0946</v>
      </c>
      <c r="J21" s="4">
        <v>103</v>
      </c>
      <c r="K21" s="3">
        <v>1.3507</v>
      </c>
      <c r="L21" s="3">
        <v>1.3484</v>
      </c>
      <c r="M21" s="3">
        <v>1.346</v>
      </c>
      <c r="N21" s="3">
        <v>1.3436</v>
      </c>
    </row>
    <row r="22" spans="1:14" ht="12.75">
      <c r="A22" s="1">
        <v>29</v>
      </c>
      <c r="B22" s="1">
        <v>1</v>
      </c>
      <c r="D22" s="3">
        <v>104</v>
      </c>
      <c r="E22" s="3">
        <v>1.0917</v>
      </c>
      <c r="F22" s="3">
        <v>1.0885</v>
      </c>
      <c r="G22" s="3">
        <v>1.0856</v>
      </c>
      <c r="H22" s="3">
        <v>1.0828</v>
      </c>
      <c r="J22" s="4">
        <v>104</v>
      </c>
      <c r="K22" s="3">
        <v>1.3414</v>
      </c>
      <c r="L22" s="3">
        <v>1.3389</v>
      </c>
      <c r="M22" s="3">
        <v>1.3367</v>
      </c>
      <c r="N22" s="3">
        <v>1.3344</v>
      </c>
    </row>
    <row r="23" spans="1:14" ht="12.75">
      <c r="A23" s="1">
        <v>30</v>
      </c>
      <c r="B23" s="1">
        <v>1</v>
      </c>
      <c r="D23" s="3">
        <v>105</v>
      </c>
      <c r="E23" s="3">
        <v>1.0797</v>
      </c>
      <c r="F23" s="3">
        <v>1.0769</v>
      </c>
      <c r="G23" s="3">
        <v>1.0741</v>
      </c>
      <c r="H23" s="3">
        <v>1.0711</v>
      </c>
      <c r="J23" s="4">
        <v>105</v>
      </c>
      <c r="K23" s="3">
        <v>1.332</v>
      </c>
      <c r="L23" s="3">
        <v>1.3297</v>
      </c>
      <c r="M23" s="3">
        <v>1.3275</v>
      </c>
      <c r="N23" s="3">
        <v>1.325</v>
      </c>
    </row>
    <row r="24" spans="1:14" ht="12.75">
      <c r="A24" s="1">
        <v>31</v>
      </c>
      <c r="B24" s="1">
        <v>1</v>
      </c>
      <c r="D24" s="3">
        <v>106</v>
      </c>
      <c r="E24" s="3">
        <v>1.0683</v>
      </c>
      <c r="F24" s="3">
        <v>1.0653</v>
      </c>
      <c r="G24" s="3">
        <v>1.0627</v>
      </c>
      <c r="H24" s="3">
        <v>1.0599</v>
      </c>
      <c r="J24" s="4">
        <v>106</v>
      </c>
      <c r="K24" s="3">
        <v>1.3228</v>
      </c>
      <c r="L24" s="3">
        <v>1.3204</v>
      </c>
      <c r="M24" s="3">
        <v>1.3181</v>
      </c>
      <c r="N24" s="3">
        <v>1.3159</v>
      </c>
    </row>
    <row r="25" spans="1:14" ht="12.75">
      <c r="A25" s="1">
        <v>32</v>
      </c>
      <c r="B25" s="1">
        <v>1</v>
      </c>
      <c r="D25" s="3">
        <v>107</v>
      </c>
      <c r="E25" s="3">
        <v>1.057</v>
      </c>
      <c r="F25" s="3">
        <v>1.0544</v>
      </c>
      <c r="G25" s="3">
        <v>1.0518</v>
      </c>
      <c r="H25" s="3">
        <v>1.0489</v>
      </c>
      <c r="J25" s="4">
        <v>107</v>
      </c>
      <c r="K25" s="3">
        <v>1.3135</v>
      </c>
      <c r="L25" s="3">
        <v>1.3113</v>
      </c>
      <c r="M25" s="3">
        <v>1.3091</v>
      </c>
      <c r="N25" s="3">
        <v>1.3067</v>
      </c>
    </row>
    <row r="26" spans="1:14" ht="12.75">
      <c r="A26" s="1">
        <v>33</v>
      </c>
      <c r="B26" s="1">
        <v>1</v>
      </c>
      <c r="D26" s="3">
        <v>108</v>
      </c>
      <c r="E26" s="3">
        <v>1.0462</v>
      </c>
      <c r="F26" s="3">
        <v>1.0437</v>
      </c>
      <c r="G26" s="3">
        <v>1.0408</v>
      </c>
      <c r="H26" s="3">
        <v>1.0383</v>
      </c>
      <c r="J26" s="4">
        <v>108</v>
      </c>
      <c r="K26" s="3">
        <v>1.3045</v>
      </c>
      <c r="L26" s="3">
        <v>1.3023</v>
      </c>
      <c r="M26" s="3">
        <v>1.3</v>
      </c>
      <c r="N26" s="3">
        <v>1.2978</v>
      </c>
    </row>
    <row r="27" spans="1:14" ht="12.75">
      <c r="A27" s="1">
        <v>34</v>
      </c>
      <c r="B27" s="1">
        <v>1</v>
      </c>
      <c r="D27" s="3">
        <v>109</v>
      </c>
      <c r="E27" s="3">
        <v>1.0358</v>
      </c>
      <c r="F27" s="3">
        <v>1.033</v>
      </c>
      <c r="G27" s="3">
        <v>1.0306</v>
      </c>
      <c r="H27" s="3">
        <v>1.0281</v>
      </c>
      <c r="J27" s="4">
        <v>109</v>
      </c>
      <c r="K27" s="3">
        <v>1.2944</v>
      </c>
      <c r="L27" s="3">
        <v>1.2933</v>
      </c>
      <c r="M27" s="3">
        <v>1.2911</v>
      </c>
      <c r="N27" s="3">
        <v>1.2889</v>
      </c>
    </row>
    <row r="28" spans="1:14" ht="12.75">
      <c r="A28" s="1">
        <v>35</v>
      </c>
      <c r="B28" s="1">
        <v>1.01</v>
      </c>
      <c r="D28" s="3"/>
      <c r="E28" s="3"/>
      <c r="F28" s="3"/>
      <c r="G28" s="3"/>
      <c r="H28" s="3"/>
      <c r="J28" s="4"/>
      <c r="K28" s="3"/>
      <c r="L28" s="3"/>
      <c r="M28" s="3"/>
      <c r="N28" s="3"/>
    </row>
    <row r="29" spans="1:14" ht="12.75">
      <c r="A29" s="1">
        <v>36</v>
      </c>
      <c r="B29" s="1">
        <v>1.02</v>
      </c>
      <c r="D29" s="3">
        <v>110</v>
      </c>
      <c r="E29" s="3">
        <v>1.0254</v>
      </c>
      <c r="F29" s="3">
        <v>1.023</v>
      </c>
      <c r="G29" s="3">
        <v>1.0206</v>
      </c>
      <c r="H29" s="3">
        <v>1.0179</v>
      </c>
      <c r="J29" s="4">
        <v>110</v>
      </c>
      <c r="K29" s="3">
        <v>1.2866</v>
      </c>
      <c r="L29" s="3">
        <v>1.2844</v>
      </c>
      <c r="M29" s="3">
        <v>1.2823</v>
      </c>
      <c r="N29" s="3">
        <v>1.28</v>
      </c>
    </row>
    <row r="30" spans="1:14" ht="12.75">
      <c r="A30" s="1">
        <v>37</v>
      </c>
      <c r="B30" s="1">
        <v>1.03</v>
      </c>
      <c r="D30" s="3">
        <v>111</v>
      </c>
      <c r="E30" s="3">
        <v>1.0155</v>
      </c>
      <c r="F30" s="3">
        <v>1.0131</v>
      </c>
      <c r="G30" s="3">
        <v>1.0105</v>
      </c>
      <c r="H30" s="3">
        <v>1.0081</v>
      </c>
      <c r="J30" s="4">
        <v>111</v>
      </c>
      <c r="K30" s="3">
        <v>1.2779</v>
      </c>
      <c r="L30" s="3">
        <v>1.2758</v>
      </c>
      <c r="M30" s="3">
        <v>1.2734</v>
      </c>
      <c r="N30" s="3">
        <v>1.2713</v>
      </c>
    </row>
    <row r="31" spans="1:14" ht="12.75">
      <c r="A31" s="1">
        <v>38</v>
      </c>
      <c r="B31" s="1">
        <v>1.04</v>
      </c>
      <c r="D31" s="3">
        <v>112</v>
      </c>
      <c r="E31" s="3">
        <v>1.0058</v>
      </c>
      <c r="F31" s="3">
        <v>1.0033</v>
      </c>
      <c r="G31" s="3">
        <v>1.001</v>
      </c>
      <c r="H31" s="3">
        <v>0.9987</v>
      </c>
      <c r="J31" s="4">
        <v>112</v>
      </c>
      <c r="K31" s="3">
        <v>1.2692</v>
      </c>
      <c r="L31" s="3">
        <v>1.2669</v>
      </c>
      <c r="M31" s="3">
        <v>1.2648</v>
      </c>
      <c r="N31" s="3">
        <v>1.2627</v>
      </c>
    </row>
    <row r="32" spans="1:14" ht="12.75">
      <c r="A32" s="1">
        <v>39</v>
      </c>
      <c r="B32" s="1">
        <v>1.05</v>
      </c>
      <c r="D32" s="3">
        <v>113</v>
      </c>
      <c r="E32" s="3">
        <v>0.9962</v>
      </c>
      <c r="F32" s="3">
        <v>0.9939</v>
      </c>
      <c r="G32" s="3">
        <v>0.9917</v>
      </c>
      <c r="H32" s="3">
        <v>0.9893</v>
      </c>
      <c r="J32" s="4">
        <v>113</v>
      </c>
      <c r="K32" s="3">
        <v>1.2605</v>
      </c>
      <c r="L32" s="3">
        <v>1.2584</v>
      </c>
      <c r="M32" s="3">
        <v>1.2564</v>
      </c>
      <c r="N32" s="3">
        <v>1.2541</v>
      </c>
    </row>
    <row r="33" spans="1:14" ht="12.75">
      <c r="A33" s="1">
        <v>40</v>
      </c>
      <c r="B33" s="1">
        <v>1</v>
      </c>
      <c r="D33" s="3">
        <v>114</v>
      </c>
      <c r="E33" s="3">
        <v>0.9871</v>
      </c>
      <c r="F33" s="3">
        <v>0.9849</v>
      </c>
      <c r="G33" s="3">
        <v>0.9825</v>
      </c>
      <c r="H33" s="3">
        <v>0.9803</v>
      </c>
      <c r="J33" s="4">
        <v>114</v>
      </c>
      <c r="K33" s="3">
        <v>1.252</v>
      </c>
      <c r="L33" s="3">
        <v>1.25</v>
      </c>
      <c r="M33" s="3">
        <v>1.2477</v>
      </c>
      <c r="N33" s="3">
        <v>1.2457</v>
      </c>
    </row>
    <row r="34" spans="1:14" ht="12.75">
      <c r="A34" s="1">
        <v>41</v>
      </c>
      <c r="B34" s="1">
        <v>1.01</v>
      </c>
      <c r="C34" s="1">
        <f>B34-B33</f>
        <v>0.010000000000000009</v>
      </c>
      <c r="D34" s="3">
        <v>115</v>
      </c>
      <c r="E34" s="3">
        <v>0.9781</v>
      </c>
      <c r="F34" s="3">
        <v>0.9758</v>
      </c>
      <c r="G34" s="3">
        <v>0.9737</v>
      </c>
      <c r="H34" s="3">
        <v>0.9715</v>
      </c>
      <c r="J34" s="4">
        <v>115</v>
      </c>
      <c r="K34" s="3">
        <v>1.2437</v>
      </c>
      <c r="L34" s="3">
        <v>1.2415</v>
      </c>
      <c r="M34" s="3">
        <v>1.2395</v>
      </c>
      <c r="N34" s="3">
        <v>1.2374</v>
      </c>
    </row>
    <row r="35" spans="1:14" ht="12.75">
      <c r="A35" s="1">
        <v>42</v>
      </c>
      <c r="B35" s="1">
        <v>1.02</v>
      </c>
      <c r="C35" s="1">
        <f aca="true" t="shared" si="0" ref="C35:C73">B35-B34</f>
        <v>0.010000000000000009</v>
      </c>
      <c r="D35" s="3">
        <v>116</v>
      </c>
      <c r="E35" s="3">
        <v>0.9692</v>
      </c>
      <c r="F35" s="3">
        <v>0.9671</v>
      </c>
      <c r="G35" s="3">
        <v>0.965</v>
      </c>
      <c r="H35" s="3">
        <v>0.9628</v>
      </c>
      <c r="J35" s="4">
        <v>116</v>
      </c>
      <c r="K35" s="3">
        <v>1.2352</v>
      </c>
      <c r="L35" s="3">
        <v>1.2333</v>
      </c>
      <c r="M35" s="3">
        <v>1.2313</v>
      </c>
      <c r="N35" s="3">
        <v>1.2291</v>
      </c>
    </row>
    <row r="36" spans="1:14" ht="12.75">
      <c r="A36" s="1">
        <v>43</v>
      </c>
      <c r="B36" s="1">
        <v>1.031</v>
      </c>
      <c r="C36" s="1">
        <f t="shared" si="0"/>
        <v>0.010999999999999899</v>
      </c>
      <c r="D36" s="3">
        <v>117</v>
      </c>
      <c r="E36" s="3">
        <v>0.9608</v>
      </c>
      <c r="F36" s="3">
        <v>0.9587</v>
      </c>
      <c r="G36" s="3">
        <v>0.9565</v>
      </c>
      <c r="H36" s="3">
        <v>0.9545</v>
      </c>
      <c r="J36" s="4">
        <v>117</v>
      </c>
      <c r="K36" s="3">
        <v>1.2271</v>
      </c>
      <c r="L36" s="3">
        <v>1.2252</v>
      </c>
      <c r="M36" s="3">
        <v>1.223</v>
      </c>
      <c r="N36" s="3">
        <v>1.221</v>
      </c>
    </row>
    <row r="37" spans="1:14" ht="12.75">
      <c r="A37" s="1">
        <v>44</v>
      </c>
      <c r="B37" s="1">
        <v>1.043</v>
      </c>
      <c r="C37" s="1">
        <f t="shared" si="0"/>
        <v>0.01200000000000001</v>
      </c>
      <c r="D37" s="3">
        <v>118</v>
      </c>
      <c r="E37" s="3">
        <v>0.9524</v>
      </c>
      <c r="F37" s="3">
        <v>0.9503</v>
      </c>
      <c r="G37" s="3">
        <v>0.9483</v>
      </c>
      <c r="H37" s="3">
        <v>0.9462</v>
      </c>
      <c r="J37" s="4">
        <v>118</v>
      </c>
      <c r="K37" s="3">
        <v>1.219</v>
      </c>
      <c r="L37" s="3">
        <v>1.2169</v>
      </c>
      <c r="M37" s="3">
        <v>1.215</v>
      </c>
      <c r="N37" s="3">
        <v>1.2128</v>
      </c>
    </row>
    <row r="38" spans="1:14" ht="12.75">
      <c r="A38" s="1">
        <v>45</v>
      </c>
      <c r="B38" s="1">
        <v>1.055</v>
      </c>
      <c r="C38" s="1">
        <f t="shared" si="0"/>
        <v>0.01200000000000001</v>
      </c>
      <c r="D38" s="3">
        <v>119</v>
      </c>
      <c r="E38" s="3">
        <v>0.9443</v>
      </c>
      <c r="F38" s="3">
        <v>0.9423</v>
      </c>
      <c r="G38" s="3">
        <v>0.9402</v>
      </c>
      <c r="H38" s="3">
        <v>0.9383</v>
      </c>
      <c r="J38" s="4">
        <v>119</v>
      </c>
      <c r="K38" s="3">
        <v>1.2109</v>
      </c>
      <c r="L38" s="3">
        <v>1.209</v>
      </c>
      <c r="M38" s="3">
        <v>1.2069</v>
      </c>
      <c r="N38" s="3">
        <v>1.205</v>
      </c>
    </row>
    <row r="39" spans="1:14" ht="12.75">
      <c r="A39" s="1">
        <v>46</v>
      </c>
      <c r="B39" s="1">
        <v>1.068</v>
      </c>
      <c r="C39" s="1">
        <f t="shared" si="0"/>
        <v>0.013000000000000123</v>
      </c>
      <c r="D39" s="3"/>
      <c r="E39" s="3"/>
      <c r="F39" s="3"/>
      <c r="G39" s="3"/>
      <c r="H39" s="3"/>
      <c r="J39" s="4"/>
      <c r="K39" s="3"/>
      <c r="L39" s="3"/>
      <c r="M39" s="3"/>
      <c r="N39" s="3"/>
    </row>
    <row r="40" spans="1:14" ht="12.75">
      <c r="A40" s="1">
        <v>47</v>
      </c>
      <c r="B40" s="1">
        <v>1.082</v>
      </c>
      <c r="C40" s="1">
        <f t="shared" si="0"/>
        <v>0.014000000000000012</v>
      </c>
      <c r="D40" s="3">
        <v>120</v>
      </c>
      <c r="E40" s="3">
        <v>0.9364</v>
      </c>
      <c r="F40" s="3">
        <v>0.9343</v>
      </c>
      <c r="G40" s="3">
        <v>0.9324</v>
      </c>
      <c r="H40" s="3">
        <v>0.9305</v>
      </c>
      <c r="J40" s="4">
        <v>120</v>
      </c>
      <c r="K40" s="3">
        <v>1.2031</v>
      </c>
      <c r="L40" s="3">
        <v>1.2011</v>
      </c>
      <c r="M40" s="3">
        <v>1.1992</v>
      </c>
      <c r="N40" s="3">
        <v>1.1972</v>
      </c>
    </row>
    <row r="41" spans="1:14" ht="12.75">
      <c r="A41" s="1">
        <v>48</v>
      </c>
      <c r="B41" s="1">
        <v>1.097</v>
      </c>
      <c r="C41" s="1">
        <f t="shared" si="0"/>
        <v>0.014999999999999902</v>
      </c>
      <c r="D41" s="3">
        <v>121</v>
      </c>
      <c r="E41" s="3">
        <v>0.9285</v>
      </c>
      <c r="F41" s="3">
        <v>0.9267</v>
      </c>
      <c r="G41" s="3">
        <v>0.9248</v>
      </c>
      <c r="H41" s="3">
        <v>0.9226</v>
      </c>
      <c r="J41" s="4">
        <v>121</v>
      </c>
      <c r="K41" s="3">
        <v>1.1952</v>
      </c>
      <c r="L41" s="3">
        <v>1.1933</v>
      </c>
      <c r="M41" s="3">
        <v>1.1914</v>
      </c>
      <c r="N41" s="3">
        <v>1.1895</v>
      </c>
    </row>
    <row r="42" spans="1:14" ht="12.75">
      <c r="A42" s="1">
        <v>49</v>
      </c>
      <c r="B42" s="1">
        <v>1.113</v>
      </c>
      <c r="C42" s="1">
        <f t="shared" si="0"/>
        <v>0.016000000000000014</v>
      </c>
      <c r="D42" s="3">
        <v>122</v>
      </c>
      <c r="E42" s="3">
        <v>0.921</v>
      </c>
      <c r="F42" s="3">
        <v>0.9192</v>
      </c>
      <c r="G42" s="3">
        <v>0.9173</v>
      </c>
      <c r="H42" s="3">
        <v>0.9155</v>
      </c>
      <c r="J42" s="4">
        <v>122</v>
      </c>
      <c r="K42" s="3">
        <v>1.1876</v>
      </c>
      <c r="L42" s="3">
        <v>1.1858</v>
      </c>
      <c r="M42" s="3">
        <v>1.1837</v>
      </c>
      <c r="N42" s="3">
        <v>1.1819</v>
      </c>
    </row>
    <row r="43" spans="1:14" ht="12.75">
      <c r="A43" s="1">
        <v>50</v>
      </c>
      <c r="B43" s="1">
        <v>1.13</v>
      </c>
      <c r="C43" s="1">
        <f t="shared" si="0"/>
        <v>0.016999999999999904</v>
      </c>
      <c r="D43" s="3">
        <v>123</v>
      </c>
      <c r="E43" s="3">
        <v>0.9137</v>
      </c>
      <c r="F43" s="3">
        <v>0.9117</v>
      </c>
      <c r="G43" s="3">
        <v>0.91</v>
      </c>
      <c r="H43" s="3">
        <v>0.9083</v>
      </c>
      <c r="J43" s="4">
        <v>123</v>
      </c>
      <c r="K43" s="3">
        <v>1.1801</v>
      </c>
      <c r="L43" s="3">
        <v>1.1781</v>
      </c>
      <c r="M43" s="3">
        <v>1.1763</v>
      </c>
      <c r="N43" s="3">
        <v>1.1745</v>
      </c>
    </row>
    <row r="44" spans="1:14" ht="12.75">
      <c r="A44" s="1">
        <v>51</v>
      </c>
      <c r="B44" s="1">
        <v>1.147</v>
      </c>
      <c r="C44" s="1">
        <f t="shared" si="0"/>
        <v>0.017000000000000126</v>
      </c>
      <c r="D44" s="3">
        <v>124</v>
      </c>
      <c r="E44" s="3">
        <v>0.9064</v>
      </c>
      <c r="F44" s="3">
        <v>0.9047</v>
      </c>
      <c r="G44" s="3">
        <v>0.903</v>
      </c>
      <c r="H44" s="3">
        <v>0.9012</v>
      </c>
      <c r="J44" s="4">
        <v>124</v>
      </c>
      <c r="K44" s="3">
        <v>1.1725</v>
      </c>
      <c r="L44" s="3">
        <v>1.1707</v>
      </c>
      <c r="M44" s="3">
        <v>1.1689</v>
      </c>
      <c r="N44" s="3">
        <v>1.167</v>
      </c>
    </row>
    <row r="45" spans="1:14" ht="12.75">
      <c r="A45" s="1">
        <v>52</v>
      </c>
      <c r="B45" s="1">
        <v>1.165</v>
      </c>
      <c r="C45" s="1">
        <f t="shared" si="0"/>
        <v>0.018000000000000016</v>
      </c>
      <c r="D45" s="3">
        <v>125</v>
      </c>
      <c r="E45" s="3">
        <v>0.8994</v>
      </c>
      <c r="F45" s="3">
        <v>0.8978</v>
      </c>
      <c r="G45" s="3">
        <v>0.896</v>
      </c>
      <c r="H45" s="3">
        <v>0.8943</v>
      </c>
      <c r="J45" s="4">
        <v>125</v>
      </c>
      <c r="K45" s="3">
        <v>1.1652</v>
      </c>
      <c r="L45" s="3">
        <v>1.1634</v>
      </c>
      <c r="M45" s="3">
        <v>1.1615</v>
      </c>
      <c r="N45" s="3">
        <v>1.1598</v>
      </c>
    </row>
    <row r="46" spans="1:14" ht="12.75">
      <c r="A46" s="1">
        <v>53</v>
      </c>
      <c r="B46" s="1">
        <v>1.184</v>
      </c>
      <c r="C46" s="1">
        <f t="shared" si="0"/>
        <v>0.018999999999999906</v>
      </c>
      <c r="D46" s="3">
        <v>126</v>
      </c>
      <c r="E46" s="3">
        <v>0.8927</v>
      </c>
      <c r="F46" s="3">
        <v>0.8909</v>
      </c>
      <c r="G46" s="3">
        <v>0.8892</v>
      </c>
      <c r="H46" s="3">
        <v>0.8876</v>
      </c>
      <c r="J46" s="4">
        <v>126</v>
      </c>
      <c r="K46" s="3">
        <v>1.158</v>
      </c>
      <c r="L46" s="3">
        <v>1.1561</v>
      </c>
      <c r="M46" s="3">
        <v>1.1544</v>
      </c>
      <c r="N46" s="3">
        <v>1.1527</v>
      </c>
    </row>
    <row r="47" spans="1:14" ht="12.75">
      <c r="A47" s="1">
        <v>54</v>
      </c>
      <c r="B47" s="1">
        <v>1.204</v>
      </c>
      <c r="C47" s="1">
        <f t="shared" si="0"/>
        <v>0.020000000000000018</v>
      </c>
      <c r="D47" s="3">
        <v>127</v>
      </c>
      <c r="E47" s="3">
        <v>0.8858</v>
      </c>
      <c r="F47" s="3">
        <v>0.8842</v>
      </c>
      <c r="G47" s="3">
        <v>0.8826</v>
      </c>
      <c r="H47" s="3">
        <v>0.8809</v>
      </c>
      <c r="J47" s="4">
        <v>127</v>
      </c>
      <c r="K47" s="3">
        <v>1.1508</v>
      </c>
      <c r="L47" s="3">
        <v>1.1491</v>
      </c>
      <c r="M47" s="3">
        <v>1.1474</v>
      </c>
      <c r="N47" s="3">
        <v>1.1455</v>
      </c>
    </row>
    <row r="48" spans="1:14" ht="12.75">
      <c r="A48" s="1">
        <v>55</v>
      </c>
      <c r="B48" s="1">
        <v>1.225</v>
      </c>
      <c r="C48" s="1">
        <f t="shared" si="0"/>
        <v>0.02100000000000013</v>
      </c>
      <c r="D48" s="3">
        <v>128</v>
      </c>
      <c r="E48" s="3">
        <v>0.8793</v>
      </c>
      <c r="F48" s="3">
        <v>0.8777</v>
      </c>
      <c r="G48" s="3">
        <v>0.876</v>
      </c>
      <c r="H48" s="3">
        <v>0.8745</v>
      </c>
      <c r="J48" s="4">
        <v>128</v>
      </c>
      <c r="K48" s="3">
        <v>1.1438</v>
      </c>
      <c r="L48" s="3">
        <v>1.1421</v>
      </c>
      <c r="M48" s="3">
        <v>1.1403</v>
      </c>
      <c r="N48" s="3">
        <v>1.1386</v>
      </c>
    </row>
    <row r="49" spans="1:14" ht="12.75">
      <c r="A49" s="1">
        <v>56</v>
      </c>
      <c r="B49" s="1">
        <v>1.246</v>
      </c>
      <c r="C49" s="1">
        <f t="shared" si="0"/>
        <v>0.020999999999999908</v>
      </c>
      <c r="D49" s="3">
        <v>129</v>
      </c>
      <c r="E49" s="3">
        <v>0.873</v>
      </c>
      <c r="F49" s="3">
        <v>0.8713</v>
      </c>
      <c r="G49" s="3">
        <v>0.8697</v>
      </c>
      <c r="H49" s="3">
        <v>0.8682</v>
      </c>
      <c r="J49" s="4">
        <v>129</v>
      </c>
      <c r="K49" s="3">
        <v>1.1369</v>
      </c>
      <c r="L49" s="3">
        <v>1.1351</v>
      </c>
      <c r="M49" s="3">
        <v>1.1334</v>
      </c>
      <c r="N49" s="3">
        <v>1.1318</v>
      </c>
    </row>
    <row r="50" spans="1:14" ht="12.75">
      <c r="A50" s="1">
        <v>57</v>
      </c>
      <c r="B50" s="1">
        <v>1.268</v>
      </c>
      <c r="C50" s="1">
        <f t="shared" si="0"/>
        <v>0.02200000000000002</v>
      </c>
      <c r="D50" s="3"/>
      <c r="E50" s="3"/>
      <c r="F50" s="3"/>
      <c r="G50" s="3"/>
      <c r="H50" s="3"/>
      <c r="J50" s="4"/>
      <c r="K50" s="3"/>
      <c r="L50" s="3"/>
      <c r="M50" s="3"/>
      <c r="N50" s="3"/>
    </row>
    <row r="51" spans="1:14" ht="12.75">
      <c r="A51" s="1">
        <v>58</v>
      </c>
      <c r="B51" s="1">
        <v>1.291</v>
      </c>
      <c r="C51" s="1">
        <f t="shared" si="0"/>
        <v>0.02299999999999991</v>
      </c>
      <c r="D51" s="3">
        <v>130</v>
      </c>
      <c r="E51" s="3">
        <v>0.8666</v>
      </c>
      <c r="F51" s="3">
        <v>0.8651</v>
      </c>
      <c r="G51" s="3">
        <v>0.8636</v>
      </c>
      <c r="H51" s="3">
        <v>0.862</v>
      </c>
      <c r="J51" s="4">
        <v>130</v>
      </c>
      <c r="K51" s="3">
        <v>1.13</v>
      </c>
      <c r="L51" s="3">
        <v>1.1284</v>
      </c>
      <c r="M51" s="3">
        <v>1.1268</v>
      </c>
      <c r="N51" s="3">
        <v>1.125</v>
      </c>
    </row>
    <row r="52" spans="1:14" ht="12.75">
      <c r="A52" s="1">
        <v>59</v>
      </c>
      <c r="B52" s="1">
        <v>1.315</v>
      </c>
      <c r="C52" s="1">
        <f t="shared" si="0"/>
        <v>0.02400000000000002</v>
      </c>
      <c r="D52" s="3">
        <v>131</v>
      </c>
      <c r="E52" s="3">
        <v>0.8605</v>
      </c>
      <c r="F52" s="3">
        <v>0.8589</v>
      </c>
      <c r="G52" s="3">
        <v>0.8575</v>
      </c>
      <c r="H52" s="3">
        <v>0.856</v>
      </c>
      <c r="J52" s="4">
        <v>131</v>
      </c>
      <c r="K52" s="3">
        <v>1.1233</v>
      </c>
      <c r="L52" s="3">
        <v>1.1215</v>
      </c>
      <c r="M52" s="3">
        <v>1.12</v>
      </c>
      <c r="N52" s="3">
        <v>1.1184</v>
      </c>
    </row>
    <row r="53" spans="1:14" ht="12.75">
      <c r="A53" s="1">
        <v>60</v>
      </c>
      <c r="B53" s="1">
        <v>1.34</v>
      </c>
      <c r="C53" s="1">
        <f t="shared" si="0"/>
        <v>0.025000000000000133</v>
      </c>
      <c r="D53" s="3">
        <v>132</v>
      </c>
      <c r="E53" s="3">
        <v>0.8545</v>
      </c>
      <c r="F53" s="3">
        <v>0.853</v>
      </c>
      <c r="G53" s="3">
        <v>0.8516</v>
      </c>
      <c r="H53" s="3">
        <v>0.85</v>
      </c>
      <c r="J53" s="4">
        <v>132</v>
      </c>
      <c r="K53" s="3">
        <v>1.1166</v>
      </c>
      <c r="L53" s="3">
        <v>1.115</v>
      </c>
      <c r="M53" s="3">
        <v>1.1134</v>
      </c>
      <c r="N53" s="3">
        <v>1.1117</v>
      </c>
    </row>
    <row r="54" spans="1:14" ht="12.75">
      <c r="A54" s="1">
        <v>61</v>
      </c>
      <c r="B54" s="1">
        <v>1.366</v>
      </c>
      <c r="C54" s="1">
        <f t="shared" si="0"/>
        <v>0.026000000000000023</v>
      </c>
      <c r="D54" s="3">
        <v>133</v>
      </c>
      <c r="E54" s="3">
        <v>0.8486</v>
      </c>
      <c r="F54" s="3">
        <v>0.8472</v>
      </c>
      <c r="G54" s="3">
        <v>0.8457</v>
      </c>
      <c r="H54" s="3">
        <v>0.8443</v>
      </c>
      <c r="J54" s="4">
        <v>133</v>
      </c>
      <c r="K54" s="3">
        <v>1.1102</v>
      </c>
      <c r="L54" s="3">
        <v>1.1086</v>
      </c>
      <c r="M54" s="3">
        <v>1.1069</v>
      </c>
      <c r="N54" s="3">
        <v>1.1053</v>
      </c>
    </row>
    <row r="55" spans="1:14" ht="12.75">
      <c r="A55" s="1">
        <v>62</v>
      </c>
      <c r="B55" s="1">
        <v>1.393</v>
      </c>
      <c r="C55" s="1">
        <f t="shared" si="0"/>
        <v>0.026999999999999913</v>
      </c>
      <c r="D55" s="3">
        <v>134</v>
      </c>
      <c r="E55" s="3">
        <v>0.8429</v>
      </c>
      <c r="F55" s="3">
        <v>0.8415</v>
      </c>
      <c r="G55" s="3">
        <v>0.8401</v>
      </c>
      <c r="H55" s="3">
        <v>0.8388</v>
      </c>
      <c r="J55" s="4">
        <v>134</v>
      </c>
      <c r="K55" s="3">
        <v>1.1038</v>
      </c>
      <c r="L55" s="3">
        <v>1.1021</v>
      </c>
      <c r="M55" s="3">
        <v>1.1006</v>
      </c>
      <c r="N55" s="3">
        <v>1.0991</v>
      </c>
    </row>
    <row r="56" spans="1:14" ht="12.75">
      <c r="A56" s="1">
        <v>63</v>
      </c>
      <c r="B56" s="1">
        <v>1.421</v>
      </c>
      <c r="C56" s="1">
        <f t="shared" si="0"/>
        <v>0.028000000000000025</v>
      </c>
      <c r="D56" s="3">
        <v>135</v>
      </c>
      <c r="E56" s="3">
        <v>0.8373</v>
      </c>
      <c r="F56" s="3">
        <v>0.8359</v>
      </c>
      <c r="G56" s="3">
        <v>0.8346</v>
      </c>
      <c r="H56" s="3">
        <v>0.8331</v>
      </c>
      <c r="J56" s="4">
        <v>135</v>
      </c>
      <c r="K56" s="3">
        <v>1.0974</v>
      </c>
      <c r="L56" s="3">
        <v>1.0959</v>
      </c>
      <c r="M56" s="3">
        <v>1.0944</v>
      </c>
      <c r="N56" s="3">
        <v>1.0928</v>
      </c>
    </row>
    <row r="57" spans="1:14" ht="12.75">
      <c r="A57" s="1">
        <v>64</v>
      </c>
      <c r="B57" s="1">
        <v>1.45</v>
      </c>
      <c r="C57" s="1">
        <f t="shared" si="0"/>
        <v>0.028999999999999915</v>
      </c>
      <c r="D57" s="3">
        <v>136</v>
      </c>
      <c r="E57" s="3">
        <v>0.8318</v>
      </c>
      <c r="F57" s="3">
        <v>0.8305</v>
      </c>
      <c r="G57" s="3">
        <v>0.8291</v>
      </c>
      <c r="H57" s="3">
        <v>0.8278</v>
      </c>
      <c r="J57" s="4">
        <v>136</v>
      </c>
      <c r="K57" s="3">
        <v>1.0912</v>
      </c>
      <c r="L57" s="3">
        <v>1.0898</v>
      </c>
      <c r="M57" s="3">
        <v>1.0881</v>
      </c>
      <c r="N57" s="3">
        <v>1.0867</v>
      </c>
    </row>
    <row r="58" spans="1:14" ht="12.75">
      <c r="A58" s="1">
        <v>65</v>
      </c>
      <c r="B58" s="1">
        <v>1.48</v>
      </c>
      <c r="C58" s="1">
        <f t="shared" si="0"/>
        <v>0.030000000000000027</v>
      </c>
      <c r="D58" s="3">
        <v>137</v>
      </c>
      <c r="E58" s="3">
        <v>0.8265</v>
      </c>
      <c r="F58" s="3">
        <v>0.8251</v>
      </c>
      <c r="G58" s="3">
        <v>0.8238</v>
      </c>
      <c r="H58" s="3">
        <v>0.8225</v>
      </c>
      <c r="J58" s="4">
        <v>137</v>
      </c>
      <c r="K58" s="3">
        <v>1.0852</v>
      </c>
      <c r="L58" s="3">
        <v>1.0836</v>
      </c>
      <c r="M58" s="3">
        <v>1.0822</v>
      </c>
      <c r="N58" s="3">
        <v>1.0808</v>
      </c>
    </row>
    <row r="59" spans="1:14" ht="12.75">
      <c r="A59" s="1">
        <v>66</v>
      </c>
      <c r="B59" s="1">
        <v>1.511</v>
      </c>
      <c r="C59" s="1">
        <f t="shared" si="0"/>
        <v>0.030999999999999917</v>
      </c>
      <c r="D59" s="3">
        <v>138</v>
      </c>
      <c r="E59" s="3">
        <v>0.8212</v>
      </c>
      <c r="F59" s="3">
        <v>0.8199</v>
      </c>
      <c r="G59" s="3">
        <v>0.8187</v>
      </c>
      <c r="H59" s="3">
        <v>0.8173</v>
      </c>
      <c r="J59" s="4">
        <v>138</v>
      </c>
      <c r="K59" s="3">
        <v>1.0792</v>
      </c>
      <c r="L59" s="3">
        <v>1.0778</v>
      </c>
      <c r="M59" s="3">
        <v>1.0763</v>
      </c>
      <c r="N59" s="3">
        <v>1.0748</v>
      </c>
    </row>
    <row r="60" spans="1:14" ht="12.75">
      <c r="A60" s="1">
        <v>67</v>
      </c>
      <c r="B60" s="1">
        <v>1.543</v>
      </c>
      <c r="C60" s="1">
        <f t="shared" si="0"/>
        <v>0.03200000000000003</v>
      </c>
      <c r="D60" s="3">
        <v>139</v>
      </c>
      <c r="E60" s="3">
        <v>0.8161</v>
      </c>
      <c r="F60" s="3">
        <v>0.8148</v>
      </c>
      <c r="G60" s="3">
        <v>0.8135</v>
      </c>
      <c r="H60" s="3">
        <v>0.8123</v>
      </c>
      <c r="J60" s="4">
        <v>139</v>
      </c>
      <c r="K60" s="3">
        <v>1.0734</v>
      </c>
      <c r="L60" s="3">
        <v>1.0719</v>
      </c>
      <c r="M60" s="3">
        <v>1.0704</v>
      </c>
      <c r="N60" s="3">
        <v>1.0689</v>
      </c>
    </row>
    <row r="61" spans="1:14" ht="12.75">
      <c r="A61" s="1">
        <v>68</v>
      </c>
      <c r="B61" s="1">
        <v>1.576</v>
      </c>
      <c r="C61" s="1">
        <f t="shared" si="0"/>
        <v>0.03300000000000014</v>
      </c>
      <c r="D61" s="3"/>
      <c r="E61" s="3"/>
      <c r="F61" s="3"/>
      <c r="G61" s="3"/>
      <c r="H61" s="3"/>
      <c r="J61" s="4"/>
      <c r="K61" s="3"/>
      <c r="L61" s="3"/>
      <c r="M61" s="3"/>
      <c r="N61" s="3"/>
    </row>
    <row r="62" spans="1:14" ht="12.75">
      <c r="A62" s="1">
        <v>69</v>
      </c>
      <c r="B62" s="1">
        <v>1.61</v>
      </c>
      <c r="C62" s="1">
        <f t="shared" si="0"/>
        <v>0.03400000000000003</v>
      </c>
      <c r="D62" s="3">
        <v>140</v>
      </c>
      <c r="E62" s="3">
        <v>0.8111</v>
      </c>
      <c r="F62" s="3">
        <v>0.8098</v>
      </c>
      <c r="G62" s="3">
        <v>0.8086</v>
      </c>
      <c r="H62" s="3">
        <v>0.8074</v>
      </c>
      <c r="J62" s="4">
        <v>140</v>
      </c>
      <c r="K62" s="3">
        <v>1.0676</v>
      </c>
      <c r="L62" s="3">
        <v>1.066</v>
      </c>
      <c r="M62" s="3">
        <v>1.0646</v>
      </c>
      <c r="N62" s="3">
        <v>1.0633</v>
      </c>
    </row>
    <row r="63" spans="1:14" ht="12.75">
      <c r="A63" s="1">
        <v>70</v>
      </c>
      <c r="B63" s="1">
        <v>1.645</v>
      </c>
      <c r="C63" s="1">
        <f t="shared" si="0"/>
        <v>0.03499999999999992</v>
      </c>
      <c r="D63" s="3">
        <v>141</v>
      </c>
      <c r="E63" s="3">
        <v>0.8061</v>
      </c>
      <c r="F63" s="3">
        <v>0.8049</v>
      </c>
      <c r="G63" s="3">
        <v>0.8037</v>
      </c>
      <c r="H63" s="3">
        <v>0.8025</v>
      </c>
      <c r="J63" s="4">
        <v>141</v>
      </c>
      <c r="K63" s="3">
        <v>1.0618</v>
      </c>
      <c r="L63" s="3">
        <v>1.0605</v>
      </c>
      <c r="M63" s="3">
        <v>1.0591</v>
      </c>
      <c r="N63" s="3">
        <v>1.0576</v>
      </c>
    </row>
    <row r="64" spans="1:14" ht="12.75">
      <c r="A64" s="1">
        <v>71</v>
      </c>
      <c r="B64" s="1">
        <v>1.681</v>
      </c>
      <c r="C64" s="1">
        <f t="shared" si="0"/>
        <v>0.03600000000000003</v>
      </c>
      <c r="D64" s="3">
        <v>142</v>
      </c>
      <c r="E64" s="3">
        <v>0.8013</v>
      </c>
      <c r="F64" s="3">
        <v>0.8002</v>
      </c>
      <c r="G64" s="3">
        <v>0.7989</v>
      </c>
      <c r="H64" s="3">
        <v>0.7978</v>
      </c>
      <c r="J64" s="4">
        <v>142</v>
      </c>
      <c r="K64" s="3">
        <v>1.0563</v>
      </c>
      <c r="L64" s="3">
        <v>1.0549</v>
      </c>
      <c r="M64" s="3">
        <v>1.0534</v>
      </c>
      <c r="N64" s="3">
        <v>1.0521</v>
      </c>
    </row>
    <row r="65" spans="1:14" ht="12.75">
      <c r="A65" s="1">
        <v>72</v>
      </c>
      <c r="B65" s="1">
        <v>1.718</v>
      </c>
      <c r="C65" s="1">
        <f t="shared" si="0"/>
        <v>0.03699999999999992</v>
      </c>
      <c r="D65" s="3">
        <v>143</v>
      </c>
      <c r="E65" s="3">
        <v>0.7966</v>
      </c>
      <c r="F65" s="3">
        <v>0.7954</v>
      </c>
      <c r="G65" s="3">
        <v>0.7943</v>
      </c>
      <c r="H65" s="3">
        <v>0.7931</v>
      </c>
      <c r="J65" s="4">
        <v>143</v>
      </c>
      <c r="K65" s="3">
        <v>1.0508</v>
      </c>
      <c r="L65" s="3">
        <v>1.0493</v>
      </c>
      <c r="M65" s="3">
        <v>1.048</v>
      </c>
      <c r="N65" s="3">
        <v>1.0466</v>
      </c>
    </row>
    <row r="66" spans="1:14" ht="12.75">
      <c r="A66" s="1">
        <v>73</v>
      </c>
      <c r="B66" s="1">
        <v>1.756</v>
      </c>
      <c r="C66" s="1">
        <f t="shared" si="0"/>
        <v>0.038000000000000034</v>
      </c>
      <c r="D66" s="3">
        <v>144</v>
      </c>
      <c r="E66" s="3">
        <v>0.792</v>
      </c>
      <c r="F66" s="3">
        <v>0.7908</v>
      </c>
      <c r="G66" s="3">
        <v>0.7896</v>
      </c>
      <c r="H66" s="3">
        <v>0.7885</v>
      </c>
      <c r="J66" s="4">
        <v>144</v>
      </c>
      <c r="K66" s="3">
        <v>1.0453</v>
      </c>
      <c r="L66" s="3">
        <v>1.044</v>
      </c>
      <c r="M66" s="3">
        <v>1.0426</v>
      </c>
      <c r="N66" s="3">
        <v>1.0413</v>
      </c>
    </row>
    <row r="67" spans="1:14" ht="12.75">
      <c r="A67" s="1">
        <v>74</v>
      </c>
      <c r="B67" s="1">
        <v>1.795</v>
      </c>
      <c r="C67" s="1">
        <f t="shared" si="0"/>
        <v>0.038999999999999924</v>
      </c>
      <c r="D67" s="3">
        <v>145</v>
      </c>
      <c r="E67" s="3">
        <v>0.7875</v>
      </c>
      <c r="F67" s="3">
        <v>0.7863</v>
      </c>
      <c r="G67" s="3">
        <v>0.7852</v>
      </c>
      <c r="H67" s="3">
        <v>0.7841</v>
      </c>
      <c r="J67" s="4">
        <v>145</v>
      </c>
      <c r="K67" s="3">
        <v>1.04</v>
      </c>
      <c r="L67" s="3">
        <v>1.0386</v>
      </c>
      <c r="M67" s="3">
        <v>1.0374</v>
      </c>
      <c r="N67" s="3">
        <v>1.0361</v>
      </c>
    </row>
    <row r="68" spans="1:14" ht="12.75">
      <c r="A68" s="1">
        <v>75</v>
      </c>
      <c r="B68" s="1">
        <v>1.835</v>
      </c>
      <c r="C68" s="1">
        <f t="shared" si="0"/>
        <v>0.040000000000000036</v>
      </c>
      <c r="D68" s="3">
        <v>146</v>
      </c>
      <c r="E68" s="3">
        <v>0.7829</v>
      </c>
      <c r="F68" s="3">
        <v>0.7819</v>
      </c>
      <c r="G68" s="3">
        <v>0.7809</v>
      </c>
      <c r="H68" s="3">
        <v>0.7797</v>
      </c>
      <c r="J68" s="4">
        <v>146</v>
      </c>
      <c r="K68" s="3">
        <v>1.0347</v>
      </c>
      <c r="L68" s="3">
        <v>1.0335</v>
      </c>
      <c r="M68" s="3">
        <v>1.0323</v>
      </c>
      <c r="N68" s="3">
        <v>1.0309</v>
      </c>
    </row>
    <row r="69" spans="1:14" ht="12.75">
      <c r="A69" s="1">
        <v>76</v>
      </c>
      <c r="B69" s="1">
        <v>1.876</v>
      </c>
      <c r="C69" s="1">
        <f t="shared" si="0"/>
        <v>0.040999999999999925</v>
      </c>
      <c r="D69" s="3">
        <v>147</v>
      </c>
      <c r="E69" s="3">
        <v>0.7787</v>
      </c>
      <c r="F69" s="3">
        <v>0.7776</v>
      </c>
      <c r="G69" s="3">
        <v>0.7765</v>
      </c>
      <c r="H69" s="3">
        <v>0.7754</v>
      </c>
      <c r="J69" s="4">
        <v>147</v>
      </c>
      <c r="K69" s="3">
        <v>1.0296</v>
      </c>
      <c r="L69" s="3">
        <v>1.0284</v>
      </c>
      <c r="M69" s="3">
        <v>1.0271</v>
      </c>
      <c r="N69" s="3">
        <v>1.0259</v>
      </c>
    </row>
    <row r="70" spans="1:14" ht="12.75">
      <c r="A70" s="1">
        <v>77</v>
      </c>
      <c r="B70" s="1">
        <v>1.918</v>
      </c>
      <c r="C70" s="1">
        <f t="shared" si="0"/>
        <v>0.04200000000000004</v>
      </c>
      <c r="D70" s="3">
        <v>148</v>
      </c>
      <c r="E70" s="3">
        <v>0.7744</v>
      </c>
      <c r="F70" s="3">
        <v>0.7734</v>
      </c>
      <c r="G70" s="3">
        <v>0.7723</v>
      </c>
      <c r="H70" s="3">
        <v>0.7713</v>
      </c>
      <c r="J70" s="4">
        <v>148</v>
      </c>
      <c r="K70" s="3">
        <v>1.0247</v>
      </c>
      <c r="L70" s="3">
        <v>1.0234</v>
      </c>
      <c r="M70" s="3">
        <v>1.0221</v>
      </c>
      <c r="N70" s="3">
        <v>1.0209</v>
      </c>
    </row>
    <row r="71" spans="1:14" ht="12.75">
      <c r="A71" s="1">
        <v>78</v>
      </c>
      <c r="B71" s="1">
        <v>1.961</v>
      </c>
      <c r="C71" s="1">
        <f t="shared" si="0"/>
        <v>0.04300000000000015</v>
      </c>
      <c r="D71" s="3">
        <v>149</v>
      </c>
      <c r="E71" s="3">
        <v>0.7702</v>
      </c>
      <c r="F71" s="3">
        <v>0.7692</v>
      </c>
      <c r="G71" s="3">
        <v>0.7682</v>
      </c>
      <c r="H71" s="3">
        <v>0.7671</v>
      </c>
      <c r="J71" s="4">
        <v>149</v>
      </c>
      <c r="K71" s="3">
        <v>1.0196</v>
      </c>
      <c r="L71" s="3">
        <v>1.0185</v>
      </c>
      <c r="M71" s="3">
        <v>1.0173</v>
      </c>
      <c r="N71" s="3">
        <v>1.016</v>
      </c>
    </row>
    <row r="72" spans="1:14" ht="12.75">
      <c r="A72" s="1">
        <v>79</v>
      </c>
      <c r="B72" s="1">
        <v>2.005</v>
      </c>
      <c r="C72" s="1">
        <f t="shared" si="0"/>
        <v>0.04399999999999982</v>
      </c>
      <c r="D72" s="3"/>
      <c r="E72" s="3"/>
      <c r="F72" s="3"/>
      <c r="G72" s="3"/>
      <c r="H72" s="3"/>
      <c r="J72" s="4"/>
      <c r="K72" s="3"/>
      <c r="L72" s="3"/>
      <c r="M72" s="3"/>
      <c r="N72" s="3"/>
    </row>
    <row r="73" spans="1:14" ht="12.75">
      <c r="A73" s="1">
        <v>80</v>
      </c>
      <c r="B73" s="1">
        <v>2.05</v>
      </c>
      <c r="C73" s="1">
        <f t="shared" si="0"/>
        <v>0.04499999999999993</v>
      </c>
      <c r="D73" s="3">
        <v>150</v>
      </c>
      <c r="E73" s="3">
        <v>0.7661</v>
      </c>
      <c r="F73" s="3">
        <v>0.7652</v>
      </c>
      <c r="G73" s="3">
        <v>0.7641</v>
      </c>
      <c r="H73" s="3">
        <v>0.7632</v>
      </c>
      <c r="J73" s="4">
        <v>150</v>
      </c>
      <c r="K73" s="3">
        <v>1.0149</v>
      </c>
      <c r="L73" s="3">
        <v>1.0137</v>
      </c>
      <c r="M73" s="3">
        <v>1.0124</v>
      </c>
      <c r="N73" s="3">
        <v>1.0112</v>
      </c>
    </row>
    <row r="74" spans="1:14" ht="12.75">
      <c r="A74" s="1">
        <v>81</v>
      </c>
      <c r="B74" s="1">
        <f>B73+C73</f>
        <v>2.0949999999999998</v>
      </c>
      <c r="C74" s="1">
        <f>C73+0.001</f>
        <v>0.04599999999999993</v>
      </c>
      <c r="D74" s="3">
        <v>151</v>
      </c>
      <c r="E74" s="3">
        <v>0.7622</v>
      </c>
      <c r="F74" s="3">
        <v>0.7611</v>
      </c>
      <c r="G74" s="3">
        <v>0.7601</v>
      </c>
      <c r="H74" s="3">
        <v>0.7592</v>
      </c>
      <c r="J74" s="4">
        <v>151</v>
      </c>
      <c r="K74" s="3">
        <v>1.0101</v>
      </c>
      <c r="L74" s="3">
        <v>1.0089</v>
      </c>
      <c r="M74" s="3">
        <v>1.0077</v>
      </c>
      <c r="N74" s="3">
        <v>1.0066</v>
      </c>
    </row>
    <row r="75" spans="1:14" ht="12.75">
      <c r="A75" s="1">
        <v>82</v>
      </c>
      <c r="B75" s="1">
        <f aca="true" t="shared" si="1" ref="B75:B93">B74+C74</f>
        <v>2.1409999999999996</v>
      </c>
      <c r="C75" s="1">
        <f aca="true" t="shared" si="2" ref="C75:C93">C74+0.001</f>
        <v>0.04699999999999993</v>
      </c>
      <c r="D75" s="3">
        <v>152</v>
      </c>
      <c r="E75" s="3">
        <v>0.7582</v>
      </c>
      <c r="F75" s="3">
        <v>0.7573</v>
      </c>
      <c r="G75" s="3">
        <v>0.7563</v>
      </c>
      <c r="H75" s="3">
        <v>0.7553</v>
      </c>
      <c r="J75" s="4">
        <v>152</v>
      </c>
      <c r="K75" s="3">
        <v>1.0054</v>
      </c>
      <c r="L75" s="3">
        <v>1.0042</v>
      </c>
      <c r="M75" s="3">
        <v>1.0031</v>
      </c>
      <c r="N75" s="3">
        <v>1.0019</v>
      </c>
    </row>
    <row r="76" spans="1:14" ht="12.75">
      <c r="A76" s="1">
        <v>83</v>
      </c>
      <c r="B76" s="1">
        <f t="shared" si="1"/>
        <v>2.1879999999999997</v>
      </c>
      <c r="C76" s="1">
        <f t="shared" si="2"/>
        <v>0.04799999999999993</v>
      </c>
      <c r="D76" s="3">
        <v>153</v>
      </c>
      <c r="E76" s="3">
        <v>0.7544</v>
      </c>
      <c r="F76" s="3">
        <v>0.7534</v>
      </c>
      <c r="G76" s="3">
        <v>0.7525</v>
      </c>
      <c r="H76" s="3">
        <v>0.7515</v>
      </c>
      <c r="J76" s="4">
        <v>153</v>
      </c>
      <c r="K76" s="3">
        <v>1.0008</v>
      </c>
      <c r="L76" s="3">
        <v>0.9997</v>
      </c>
      <c r="M76" s="3">
        <v>0.9985</v>
      </c>
      <c r="N76" s="3">
        <v>0.9974</v>
      </c>
    </row>
    <row r="77" spans="1:14" ht="12.75">
      <c r="A77" s="1">
        <v>84</v>
      </c>
      <c r="B77" s="1">
        <f t="shared" si="1"/>
        <v>2.2359999999999998</v>
      </c>
      <c r="C77" s="1">
        <f t="shared" si="2"/>
        <v>0.04899999999999993</v>
      </c>
      <c r="D77" s="3">
        <v>154</v>
      </c>
      <c r="E77" s="3">
        <v>0.7506</v>
      </c>
      <c r="F77" s="3">
        <v>0.7496</v>
      </c>
      <c r="G77" s="3">
        <v>0.7488</v>
      </c>
      <c r="H77" s="3">
        <v>0.7479</v>
      </c>
      <c r="J77" s="4">
        <v>154</v>
      </c>
      <c r="K77" s="3">
        <v>0.9963</v>
      </c>
      <c r="L77" s="3">
        <v>0.9951</v>
      </c>
      <c r="M77" s="3">
        <v>0.9941</v>
      </c>
      <c r="N77" s="3">
        <v>0.993</v>
      </c>
    </row>
    <row r="78" spans="1:14" ht="12.75">
      <c r="A78" s="1">
        <v>85</v>
      </c>
      <c r="B78" s="1">
        <f t="shared" si="1"/>
        <v>2.2849999999999997</v>
      </c>
      <c r="C78" s="1">
        <f t="shared" si="2"/>
        <v>0.04999999999999993</v>
      </c>
      <c r="D78" s="3">
        <v>155</v>
      </c>
      <c r="E78" s="3">
        <v>0.7468</v>
      </c>
      <c r="F78" s="3">
        <v>0.7459</v>
      </c>
      <c r="G78" s="3">
        <v>0.7451</v>
      </c>
      <c r="H78" s="3">
        <v>0.7441</v>
      </c>
      <c r="J78" s="4">
        <v>155</v>
      </c>
      <c r="K78" s="3">
        <v>0.9918</v>
      </c>
      <c r="L78" s="3">
        <v>0.9908</v>
      </c>
      <c r="M78" s="3">
        <v>0.9897</v>
      </c>
      <c r="N78" s="3">
        <v>0.9886</v>
      </c>
    </row>
    <row r="79" spans="1:14" ht="12.75">
      <c r="A79" s="1">
        <v>86</v>
      </c>
      <c r="B79" s="1">
        <f t="shared" si="1"/>
        <v>2.3349999999999995</v>
      </c>
      <c r="C79" s="1">
        <f t="shared" si="2"/>
        <v>0.050999999999999934</v>
      </c>
      <c r="D79" s="3">
        <v>156</v>
      </c>
      <c r="E79" s="3">
        <v>0.7433</v>
      </c>
      <c r="F79" s="3">
        <v>0.7424</v>
      </c>
      <c r="G79" s="3">
        <v>0.7415</v>
      </c>
      <c r="H79" s="3">
        <v>0.7406</v>
      </c>
      <c r="J79" s="4">
        <v>156</v>
      </c>
      <c r="K79" s="3">
        <v>0.9875</v>
      </c>
      <c r="L79" s="3">
        <v>0.9864</v>
      </c>
      <c r="M79" s="3">
        <v>0.9853</v>
      </c>
      <c r="N79" s="3">
        <v>0.9843</v>
      </c>
    </row>
    <row r="80" spans="1:14" ht="12.75">
      <c r="A80" s="1">
        <v>87</v>
      </c>
      <c r="B80" s="1">
        <f t="shared" si="1"/>
        <v>2.3859999999999992</v>
      </c>
      <c r="C80" s="1">
        <f t="shared" si="2"/>
        <v>0.051999999999999935</v>
      </c>
      <c r="D80" s="3">
        <v>157</v>
      </c>
      <c r="E80" s="3">
        <v>0.7396</v>
      </c>
      <c r="F80" s="3">
        <v>0.7388</v>
      </c>
      <c r="G80" s="3">
        <v>0.738</v>
      </c>
      <c r="H80" s="3">
        <v>0.737</v>
      </c>
      <c r="J80" s="4">
        <v>157</v>
      </c>
      <c r="K80" s="3">
        <v>0.9832</v>
      </c>
      <c r="L80" s="3">
        <v>0.9821</v>
      </c>
      <c r="M80" s="3">
        <v>0.9811</v>
      </c>
      <c r="N80" s="3">
        <v>0.9801</v>
      </c>
    </row>
    <row r="81" spans="1:14" ht="12.75">
      <c r="A81" s="1">
        <v>88</v>
      </c>
      <c r="B81" s="1">
        <f t="shared" si="1"/>
        <v>2.4379999999999993</v>
      </c>
      <c r="C81" s="1">
        <f t="shared" si="2"/>
        <v>0.052999999999999936</v>
      </c>
      <c r="D81" s="3">
        <v>158</v>
      </c>
      <c r="E81" s="3">
        <v>0.7362</v>
      </c>
      <c r="F81" s="3">
        <v>0.7354</v>
      </c>
      <c r="G81" s="3">
        <v>0.7345</v>
      </c>
      <c r="H81" s="3">
        <v>0.7336</v>
      </c>
      <c r="J81" s="4">
        <v>158</v>
      </c>
      <c r="K81" s="3">
        <v>0.9791</v>
      </c>
      <c r="L81" s="3">
        <v>0.9781</v>
      </c>
      <c r="M81" s="3">
        <v>0.9769</v>
      </c>
      <c r="N81" s="3">
        <v>0.9759</v>
      </c>
    </row>
    <row r="82" spans="1:14" ht="12.75">
      <c r="A82" s="1">
        <v>89</v>
      </c>
      <c r="B82" s="1">
        <f t="shared" si="1"/>
        <v>2.490999999999999</v>
      </c>
      <c r="C82" s="1">
        <f t="shared" si="2"/>
        <v>0.05399999999999994</v>
      </c>
      <c r="D82" s="3">
        <v>159</v>
      </c>
      <c r="E82" s="3">
        <v>0.7328</v>
      </c>
      <c r="F82" s="3">
        <v>0.7319</v>
      </c>
      <c r="G82" s="3">
        <v>0.7311</v>
      </c>
      <c r="H82" s="3">
        <v>0.7303</v>
      </c>
      <c r="J82" s="4">
        <v>159</v>
      </c>
      <c r="K82" s="3">
        <v>0.9749</v>
      </c>
      <c r="L82" s="3">
        <v>0.9739</v>
      </c>
      <c r="M82" s="3">
        <v>0.973</v>
      </c>
      <c r="N82" s="3">
        <v>0.972</v>
      </c>
    </row>
    <row r="83" spans="1:14" ht="12.75">
      <c r="A83" s="1">
        <v>90</v>
      </c>
      <c r="B83" s="1">
        <f t="shared" si="1"/>
        <v>2.544999999999999</v>
      </c>
      <c r="C83" s="1">
        <f t="shared" si="2"/>
        <v>0.05499999999999994</v>
      </c>
      <c r="D83" s="3"/>
      <c r="E83" s="3"/>
      <c r="F83" s="3"/>
      <c r="G83" s="3"/>
      <c r="H83" s="3"/>
      <c r="J83" s="4"/>
      <c r="K83" s="3"/>
      <c r="L83" s="3"/>
      <c r="M83" s="3"/>
      <c r="N83" s="3"/>
    </row>
    <row r="84" spans="1:14" ht="12.75">
      <c r="A84" s="1">
        <v>91</v>
      </c>
      <c r="B84" s="1">
        <f t="shared" si="1"/>
        <v>2.5999999999999988</v>
      </c>
      <c r="C84" s="1">
        <f t="shared" si="2"/>
        <v>0.05599999999999994</v>
      </c>
      <c r="D84" s="3">
        <v>160</v>
      </c>
      <c r="E84" s="3">
        <v>0.7294</v>
      </c>
      <c r="F84" s="3">
        <v>0.7286</v>
      </c>
      <c r="G84" s="3">
        <v>0.7278</v>
      </c>
      <c r="H84" s="3">
        <v>0.727</v>
      </c>
      <c r="J84" s="4">
        <v>160</v>
      </c>
      <c r="K84" s="3">
        <v>0.9709</v>
      </c>
      <c r="L84" s="3">
        <v>0.9699</v>
      </c>
      <c r="M84" s="3">
        <v>0.9689</v>
      </c>
      <c r="N84" s="3">
        <v>0.9679</v>
      </c>
    </row>
    <row r="85" spans="1:14" ht="12.75">
      <c r="A85" s="1">
        <v>92</v>
      </c>
      <c r="B85" s="1">
        <f t="shared" si="1"/>
        <v>2.655999999999999</v>
      </c>
      <c r="C85" s="1">
        <f t="shared" si="2"/>
        <v>0.05699999999999994</v>
      </c>
      <c r="D85" s="3">
        <v>161</v>
      </c>
      <c r="E85" s="3">
        <v>0.7262</v>
      </c>
      <c r="F85" s="3">
        <v>0.7253</v>
      </c>
      <c r="G85" s="3">
        <v>0.7245</v>
      </c>
      <c r="H85" s="3">
        <v>0.7237</v>
      </c>
      <c r="J85" s="4">
        <v>161</v>
      </c>
      <c r="K85" s="3">
        <v>0.9669</v>
      </c>
      <c r="L85" s="3">
        <v>0.966</v>
      </c>
      <c r="M85" s="3">
        <v>0.965</v>
      </c>
      <c r="N85" s="3">
        <v>0.964</v>
      </c>
    </row>
    <row r="86" spans="1:14" ht="12.75">
      <c r="A86" s="1">
        <v>93</v>
      </c>
      <c r="B86" s="1">
        <f t="shared" si="1"/>
        <v>2.7129999999999987</v>
      </c>
      <c r="C86" s="1">
        <f t="shared" si="2"/>
        <v>0.05799999999999994</v>
      </c>
      <c r="D86" s="3">
        <v>162</v>
      </c>
      <c r="E86" s="3">
        <v>0.7229</v>
      </c>
      <c r="F86" s="3">
        <v>0.7221</v>
      </c>
      <c r="G86" s="3">
        <v>0.7213</v>
      </c>
      <c r="H86" s="3">
        <v>0.7206</v>
      </c>
      <c r="J86" s="4">
        <v>162</v>
      </c>
      <c r="K86" s="3">
        <v>0.9631</v>
      </c>
      <c r="L86" s="3">
        <v>0.9621</v>
      </c>
      <c r="M86" s="3">
        <v>0.9612</v>
      </c>
      <c r="N86" s="3">
        <v>0.9602</v>
      </c>
    </row>
    <row r="87" spans="1:14" ht="12.75">
      <c r="A87" s="1">
        <v>94</v>
      </c>
      <c r="B87" s="1">
        <f t="shared" si="1"/>
        <v>2.7709999999999986</v>
      </c>
      <c r="C87" s="1">
        <f t="shared" si="2"/>
        <v>0.05899999999999994</v>
      </c>
      <c r="D87" s="3">
        <v>163</v>
      </c>
      <c r="E87" s="3">
        <v>0.7197</v>
      </c>
      <c r="F87" s="3">
        <v>0.719</v>
      </c>
      <c r="G87" s="3">
        <v>0.7182</v>
      </c>
      <c r="H87" s="3">
        <v>0.7174</v>
      </c>
      <c r="J87" s="4">
        <v>163</v>
      </c>
      <c r="K87" s="3">
        <v>0.9592</v>
      </c>
      <c r="L87" s="3">
        <v>0.9583</v>
      </c>
      <c r="M87" s="3">
        <v>0.9574</v>
      </c>
      <c r="N87" s="3">
        <v>0.9565</v>
      </c>
    </row>
    <row r="88" spans="1:14" ht="12.75">
      <c r="A88" s="1">
        <v>95</v>
      </c>
      <c r="B88" s="1">
        <f t="shared" si="1"/>
        <v>2.8299999999999983</v>
      </c>
      <c r="C88" s="1">
        <f t="shared" si="2"/>
        <v>0.05999999999999994</v>
      </c>
      <c r="D88" s="3">
        <v>164</v>
      </c>
      <c r="E88" s="3">
        <v>0.7167</v>
      </c>
      <c r="F88" s="3">
        <v>0.7159</v>
      </c>
      <c r="G88" s="3">
        <v>0.7151</v>
      </c>
      <c r="H88" s="3">
        <v>0.7144</v>
      </c>
      <c r="J88" s="4">
        <v>164</v>
      </c>
      <c r="K88" s="3">
        <v>0.9556</v>
      </c>
      <c r="L88" s="3">
        <v>0.9547</v>
      </c>
      <c r="M88" s="3">
        <v>0.9536</v>
      </c>
      <c r="N88" s="3">
        <v>0.9528</v>
      </c>
    </row>
    <row r="89" spans="1:14" ht="12.75">
      <c r="A89" s="1">
        <v>96</v>
      </c>
      <c r="B89" s="1">
        <f t="shared" si="1"/>
        <v>2.8899999999999983</v>
      </c>
      <c r="C89" s="1">
        <f t="shared" si="2"/>
        <v>0.06099999999999994</v>
      </c>
      <c r="D89" s="3">
        <v>165</v>
      </c>
      <c r="E89" s="3">
        <v>0.7136</v>
      </c>
      <c r="F89" s="3">
        <v>0.7128</v>
      </c>
      <c r="G89" s="3">
        <v>0.7121</v>
      </c>
      <c r="H89" s="3">
        <v>0.7113</v>
      </c>
      <c r="J89" s="4">
        <v>165</v>
      </c>
      <c r="K89" s="3">
        <v>0.9519</v>
      </c>
      <c r="L89" s="3">
        <v>0.9509</v>
      </c>
      <c r="M89" s="3">
        <v>0.95</v>
      </c>
      <c r="N89" s="3">
        <v>0.9492</v>
      </c>
    </row>
    <row r="90" spans="1:14" ht="12.75">
      <c r="A90" s="1">
        <v>97</v>
      </c>
      <c r="B90" s="1">
        <f t="shared" si="1"/>
        <v>2.9509999999999983</v>
      </c>
      <c r="C90" s="1">
        <f t="shared" si="2"/>
        <v>0.061999999999999944</v>
      </c>
      <c r="D90" s="3">
        <v>166</v>
      </c>
      <c r="E90" s="3">
        <v>0.7106</v>
      </c>
      <c r="F90" s="3">
        <v>0.7098</v>
      </c>
      <c r="G90" s="3">
        <v>0.7092</v>
      </c>
      <c r="H90" s="3">
        <v>0.7084</v>
      </c>
      <c r="J90" s="4">
        <v>166</v>
      </c>
      <c r="K90" s="3">
        <v>0.9483</v>
      </c>
      <c r="L90" s="3">
        <v>0.9474</v>
      </c>
      <c r="M90" s="3">
        <v>0.9465</v>
      </c>
      <c r="N90" s="3">
        <v>0.9456</v>
      </c>
    </row>
    <row r="91" spans="1:14" ht="12.75">
      <c r="A91" s="1">
        <v>98</v>
      </c>
      <c r="B91" s="1">
        <f t="shared" si="1"/>
        <v>3.012999999999998</v>
      </c>
      <c r="C91" s="1">
        <f t="shared" si="2"/>
        <v>0.06299999999999994</v>
      </c>
      <c r="D91" s="3">
        <v>167</v>
      </c>
      <c r="E91" s="3">
        <v>0.7077</v>
      </c>
      <c r="F91" s="3">
        <v>0.707</v>
      </c>
      <c r="G91" s="3">
        <v>0.7062</v>
      </c>
      <c r="H91" s="3">
        <v>0.7056</v>
      </c>
      <c r="J91" s="4">
        <v>167</v>
      </c>
      <c r="K91" s="3">
        <v>0.9448</v>
      </c>
      <c r="L91" s="3">
        <v>0.9439</v>
      </c>
      <c r="M91" s="3">
        <v>0.943</v>
      </c>
      <c r="N91" s="3">
        <v>0.9422</v>
      </c>
    </row>
    <row r="92" spans="1:14" ht="12.75">
      <c r="A92" s="1">
        <v>99</v>
      </c>
      <c r="B92" s="1">
        <f t="shared" si="1"/>
        <v>3.075999999999998</v>
      </c>
      <c r="C92" s="1">
        <f t="shared" si="2"/>
        <v>0.06399999999999995</v>
      </c>
      <c r="D92" s="3">
        <v>168</v>
      </c>
      <c r="E92" s="3">
        <v>0.7048</v>
      </c>
      <c r="F92" s="3">
        <v>0.7041</v>
      </c>
      <c r="G92" s="3">
        <v>0.7034</v>
      </c>
      <c r="H92" s="3">
        <v>0.7026</v>
      </c>
      <c r="J92" s="4">
        <v>168</v>
      </c>
      <c r="K92" s="3">
        <v>0.9414</v>
      </c>
      <c r="L92" s="3">
        <v>0.9405</v>
      </c>
      <c r="M92" s="3">
        <v>0.9397</v>
      </c>
      <c r="N92" s="3">
        <v>0.9388</v>
      </c>
    </row>
    <row r="93" spans="1:14" ht="12.75">
      <c r="A93" s="1">
        <v>100</v>
      </c>
      <c r="B93" s="1">
        <f t="shared" si="1"/>
        <v>3.139999999999998</v>
      </c>
      <c r="C93" s="1">
        <f t="shared" si="2"/>
        <v>0.06499999999999995</v>
      </c>
      <c r="D93" s="3">
        <v>169</v>
      </c>
      <c r="E93" s="3">
        <v>0.7019</v>
      </c>
      <c r="F93" s="3">
        <v>0.7013</v>
      </c>
      <c r="G93" s="3">
        <v>0.7006</v>
      </c>
      <c r="H93" s="3">
        <v>0.6999</v>
      </c>
      <c r="J93" s="4">
        <v>169</v>
      </c>
      <c r="K93" s="3">
        <v>0.9379</v>
      </c>
      <c r="L93" s="3">
        <v>0.9371</v>
      </c>
      <c r="M93" s="3">
        <v>0.9363</v>
      </c>
      <c r="N93" s="3">
        <v>0.9354</v>
      </c>
    </row>
    <row r="94" spans="4:14" ht="12.75">
      <c r="D94" s="3"/>
      <c r="E94" s="3"/>
      <c r="F94" s="3"/>
      <c r="G94" s="3"/>
      <c r="H94" s="3"/>
      <c r="J94" s="4"/>
      <c r="K94" s="3"/>
      <c r="L94" s="3"/>
      <c r="M94" s="3"/>
      <c r="N94" s="3"/>
    </row>
    <row r="95" spans="4:14" ht="12.75">
      <c r="D95" s="3">
        <v>170</v>
      </c>
      <c r="E95" s="3">
        <v>0.6992</v>
      </c>
      <c r="F95" s="3">
        <v>0.6985</v>
      </c>
      <c r="G95" s="3">
        <v>0.6979</v>
      </c>
      <c r="H95" s="3">
        <v>0.6972</v>
      </c>
      <c r="J95" s="4">
        <v>170</v>
      </c>
      <c r="K95" s="3">
        <v>0.9346</v>
      </c>
      <c r="L95" s="3">
        <v>0.9338</v>
      </c>
      <c r="M95" s="3">
        <v>0.933</v>
      </c>
      <c r="N95" s="3">
        <v>0.9322</v>
      </c>
    </row>
    <row r="96" spans="4:14" ht="12.75">
      <c r="D96" s="3">
        <v>171</v>
      </c>
      <c r="E96" s="3">
        <v>0.6965</v>
      </c>
      <c r="F96" s="3">
        <v>0.6958</v>
      </c>
      <c r="G96" s="3">
        <v>0.6952</v>
      </c>
      <c r="H96" s="3">
        <v>0.6944</v>
      </c>
      <c r="J96" s="4">
        <v>171</v>
      </c>
      <c r="K96" s="3">
        <v>0.9313</v>
      </c>
      <c r="L96" s="3">
        <v>0.9305</v>
      </c>
      <c r="M96" s="3">
        <v>0.9298</v>
      </c>
      <c r="N96" s="3">
        <v>0.9289</v>
      </c>
    </row>
    <row r="97" spans="4:14" ht="12.75">
      <c r="D97" s="3">
        <v>172</v>
      </c>
      <c r="E97" s="3">
        <v>0.6938</v>
      </c>
      <c r="F97" s="3">
        <v>0.6931</v>
      </c>
      <c r="G97" s="3">
        <v>0.6925</v>
      </c>
      <c r="H97" s="3">
        <v>0.6918</v>
      </c>
      <c r="J97" s="4">
        <v>172</v>
      </c>
      <c r="K97" s="3">
        <v>0.9282</v>
      </c>
      <c r="L97" s="3">
        <v>0.9274</v>
      </c>
      <c r="M97" s="3">
        <v>0.9266</v>
      </c>
      <c r="N97" s="3">
        <v>0.9259</v>
      </c>
    </row>
    <row r="98" spans="4:14" ht="12.75">
      <c r="D98" s="3">
        <v>173</v>
      </c>
      <c r="E98" s="3">
        <v>0.6912</v>
      </c>
      <c r="F98" s="3">
        <v>0.6906</v>
      </c>
      <c r="G98" s="3">
        <v>0.6899</v>
      </c>
      <c r="H98" s="3">
        <v>0.6893</v>
      </c>
      <c r="J98" s="4">
        <v>173</v>
      </c>
      <c r="K98" s="3">
        <v>0.9251</v>
      </c>
      <c r="L98" s="3">
        <v>0.9243</v>
      </c>
      <c r="M98" s="3">
        <v>0.9235</v>
      </c>
      <c r="N98" s="3">
        <v>0.9228</v>
      </c>
    </row>
    <row r="99" spans="4:14" ht="12.75">
      <c r="D99" s="3">
        <v>174</v>
      </c>
      <c r="E99" s="3">
        <v>0.6886</v>
      </c>
      <c r="F99" s="3">
        <v>0.688</v>
      </c>
      <c r="G99" s="3">
        <v>0.6874</v>
      </c>
      <c r="H99" s="3">
        <v>0.6867</v>
      </c>
      <c r="J99" s="4">
        <v>174</v>
      </c>
      <c r="K99" s="3">
        <v>0.922</v>
      </c>
      <c r="L99" s="3">
        <v>0.9213</v>
      </c>
      <c r="M99" s="3">
        <v>0.9206</v>
      </c>
      <c r="N99" s="3">
        <v>0.9197</v>
      </c>
    </row>
    <row r="100" spans="4:14" ht="12.75">
      <c r="D100" s="3">
        <v>175</v>
      </c>
      <c r="E100" s="3">
        <v>0.6861</v>
      </c>
      <c r="F100" s="3">
        <v>0.6855</v>
      </c>
      <c r="G100" s="3">
        <v>0.6848</v>
      </c>
      <c r="H100" s="3">
        <v>0.6842</v>
      </c>
      <c r="J100" s="4">
        <v>175</v>
      </c>
      <c r="K100" s="3">
        <v>0.919</v>
      </c>
      <c r="L100" s="3">
        <v>0.9183</v>
      </c>
      <c r="M100" s="3">
        <v>0.9175</v>
      </c>
      <c r="N100" s="3">
        <v>0.9168</v>
      </c>
    </row>
    <row r="101" spans="4:14" ht="12.75">
      <c r="D101" s="3">
        <v>176</v>
      </c>
      <c r="E101" s="3">
        <v>0.6836</v>
      </c>
      <c r="F101" s="3">
        <v>0.683</v>
      </c>
      <c r="G101" s="3">
        <v>0.6824</v>
      </c>
      <c r="H101" s="3">
        <v>0.6818</v>
      </c>
      <c r="J101" s="4">
        <v>176</v>
      </c>
      <c r="K101" s="3">
        <v>0.9161</v>
      </c>
      <c r="L101" s="3">
        <v>0.9153</v>
      </c>
      <c r="M101" s="3">
        <v>0.9146</v>
      </c>
      <c r="N101" s="3">
        <v>0.9139</v>
      </c>
    </row>
    <row r="102" spans="4:14" ht="12.75">
      <c r="D102" s="3">
        <v>177</v>
      </c>
      <c r="E102" s="3">
        <v>0.6812</v>
      </c>
      <c r="F102" s="3">
        <v>0.6806</v>
      </c>
      <c r="G102" s="3">
        <v>0.68</v>
      </c>
      <c r="H102" s="3">
        <v>0.6794</v>
      </c>
      <c r="J102" s="4">
        <v>177</v>
      </c>
      <c r="K102" s="3">
        <v>0.9132</v>
      </c>
      <c r="L102" s="3">
        <v>0.9125</v>
      </c>
      <c r="M102" s="3">
        <v>0.9118</v>
      </c>
      <c r="N102" s="3">
        <v>0.911</v>
      </c>
    </row>
    <row r="103" spans="4:14" ht="12.75">
      <c r="D103" s="3">
        <v>178</v>
      </c>
      <c r="E103" s="3">
        <v>0.6788</v>
      </c>
      <c r="F103" s="3">
        <v>0.6782</v>
      </c>
      <c r="G103" s="3">
        <v>0.6776</v>
      </c>
      <c r="H103" s="3">
        <v>0.677</v>
      </c>
      <c r="J103" s="4">
        <v>178</v>
      </c>
      <c r="K103" s="3">
        <v>0.9104</v>
      </c>
      <c r="L103" s="3">
        <v>0.9097</v>
      </c>
      <c r="M103" s="3">
        <v>0.909</v>
      </c>
      <c r="N103" s="3">
        <v>0.9083</v>
      </c>
    </row>
    <row r="104" spans="4:14" ht="12.75">
      <c r="D104" s="3">
        <v>179</v>
      </c>
      <c r="E104" s="3">
        <v>0.6765</v>
      </c>
      <c r="F104" s="3">
        <v>0.6759</v>
      </c>
      <c r="G104" s="3">
        <v>0.6753</v>
      </c>
      <c r="H104" s="3">
        <v>0.6748</v>
      </c>
      <c r="J104" s="4">
        <v>179</v>
      </c>
      <c r="K104" s="3">
        <v>0.9077</v>
      </c>
      <c r="L104" s="3">
        <v>0.9069</v>
      </c>
      <c r="M104" s="3">
        <v>0.9063</v>
      </c>
      <c r="N104" s="3">
        <v>0.9056</v>
      </c>
    </row>
    <row r="105" spans="4:14" ht="12.75">
      <c r="D105" s="3"/>
      <c r="E105" s="3"/>
      <c r="F105" s="3"/>
      <c r="G105" s="3"/>
      <c r="H105" s="3"/>
      <c r="J105" s="4"/>
      <c r="K105" s="3"/>
      <c r="L105" s="3"/>
      <c r="M105" s="3"/>
      <c r="N105" s="3"/>
    </row>
    <row r="106" spans="4:14" ht="12.75">
      <c r="D106" s="3">
        <v>180</v>
      </c>
      <c r="E106" s="3">
        <v>0.6742</v>
      </c>
      <c r="F106" s="3">
        <v>0.6736</v>
      </c>
      <c r="G106" s="3">
        <v>0.6731</v>
      </c>
      <c r="H106" s="3">
        <v>0.6725</v>
      </c>
      <c r="J106" s="4">
        <v>180</v>
      </c>
      <c r="K106" s="3">
        <v>0.9049</v>
      </c>
      <c r="L106" s="3">
        <v>0.9042</v>
      </c>
      <c r="M106" s="3">
        <v>0.9036</v>
      </c>
      <c r="N106" s="3">
        <v>0.9029</v>
      </c>
    </row>
    <row r="107" spans="4:14" ht="12.75">
      <c r="D107" s="3">
        <v>181</v>
      </c>
      <c r="E107" s="3">
        <v>0.6719</v>
      </c>
      <c r="F107" s="3">
        <v>0.6713</v>
      </c>
      <c r="G107" s="3">
        <v>0.6708</v>
      </c>
      <c r="H107" s="3">
        <v>0.6702</v>
      </c>
      <c r="J107" s="4">
        <v>181</v>
      </c>
      <c r="K107" s="3">
        <v>0.9023</v>
      </c>
      <c r="L107" s="3">
        <v>0.9016</v>
      </c>
      <c r="M107" s="3">
        <v>0.9009</v>
      </c>
      <c r="N107" s="3">
        <v>0.9003</v>
      </c>
    </row>
    <row r="108" spans="4:14" ht="12.75">
      <c r="D108" s="3">
        <v>182</v>
      </c>
      <c r="E108" s="3">
        <v>0.6696</v>
      </c>
      <c r="F108" s="3">
        <v>0.6691</v>
      </c>
      <c r="G108" s="3">
        <v>0.6686</v>
      </c>
      <c r="H108" s="3">
        <v>0.668</v>
      </c>
      <c r="J108" s="4">
        <v>182</v>
      </c>
      <c r="K108" s="3">
        <v>0.8996</v>
      </c>
      <c r="L108" s="3">
        <v>0.899</v>
      </c>
      <c r="M108" s="3">
        <v>0.8984</v>
      </c>
      <c r="N108" s="3">
        <v>0.8977</v>
      </c>
    </row>
    <row r="109" spans="4:14" ht="12.75">
      <c r="D109" s="3">
        <v>183</v>
      </c>
      <c r="E109" s="3">
        <v>0.6675</v>
      </c>
      <c r="F109" s="3">
        <v>0.6669</v>
      </c>
      <c r="G109" s="3">
        <v>0.6663</v>
      </c>
      <c r="H109" s="3">
        <v>0.6659</v>
      </c>
      <c r="J109" s="4">
        <v>183</v>
      </c>
      <c r="K109" s="3">
        <v>0.8971</v>
      </c>
      <c r="L109" s="3">
        <v>0.8965</v>
      </c>
      <c r="M109" s="3">
        <v>0.8959</v>
      </c>
      <c r="N109" s="3">
        <v>0.8953</v>
      </c>
    </row>
    <row r="110" spans="4:14" ht="12.75">
      <c r="D110" s="3">
        <v>184</v>
      </c>
      <c r="E110" s="3">
        <v>0.6653</v>
      </c>
      <c r="F110" s="3">
        <v>0.6648</v>
      </c>
      <c r="G110" s="3">
        <v>0.6643</v>
      </c>
      <c r="H110" s="3">
        <v>0.6637</v>
      </c>
      <c r="J110" s="4">
        <v>184</v>
      </c>
      <c r="K110" s="3">
        <v>0.8946</v>
      </c>
      <c r="L110" s="3">
        <v>0.894</v>
      </c>
      <c r="M110" s="3">
        <v>0.8934</v>
      </c>
      <c r="N110" s="3">
        <v>0.8928</v>
      </c>
    </row>
    <row r="111" spans="4:14" ht="12.75">
      <c r="D111" s="3">
        <v>185</v>
      </c>
      <c r="E111" s="3">
        <v>0.6632</v>
      </c>
      <c r="F111" s="3">
        <v>0.6627</v>
      </c>
      <c r="G111" s="3">
        <v>0.6622</v>
      </c>
      <c r="H111" s="3">
        <v>0.6617</v>
      </c>
      <c r="J111" s="4">
        <v>185</v>
      </c>
      <c r="K111" s="3">
        <v>0.8922</v>
      </c>
      <c r="L111" s="3">
        <v>0.8916</v>
      </c>
      <c r="M111" s="3">
        <v>0.891</v>
      </c>
      <c r="N111" s="3">
        <v>0.8904</v>
      </c>
    </row>
    <row r="112" spans="4:14" ht="12.75">
      <c r="D112" s="3">
        <v>186</v>
      </c>
      <c r="E112" s="3">
        <v>0.6612</v>
      </c>
      <c r="F112" s="3">
        <v>0.6607</v>
      </c>
      <c r="G112" s="3">
        <v>0.6601</v>
      </c>
      <c r="H112" s="3">
        <v>0.6597</v>
      </c>
      <c r="J112" s="4">
        <v>186</v>
      </c>
      <c r="K112" s="3">
        <v>0.8898</v>
      </c>
      <c r="L112" s="3">
        <v>0.8892</v>
      </c>
      <c r="M112" s="3">
        <v>0.8886</v>
      </c>
      <c r="N112" s="3">
        <v>0.8881</v>
      </c>
    </row>
    <row r="113" spans="4:14" ht="12.75">
      <c r="D113" s="3">
        <v>187</v>
      </c>
      <c r="E113" s="3">
        <v>0.6591</v>
      </c>
      <c r="F113" s="3">
        <v>0.6586</v>
      </c>
      <c r="G113" s="3">
        <v>0.6581</v>
      </c>
      <c r="H113" s="3">
        <v>0.6577</v>
      </c>
      <c r="J113" s="4">
        <v>187</v>
      </c>
      <c r="K113" s="3">
        <v>0.8875</v>
      </c>
      <c r="L113" s="3">
        <v>0.8869</v>
      </c>
      <c r="M113" s="3">
        <v>0.8864</v>
      </c>
      <c r="N113" s="3">
        <v>0.8858</v>
      </c>
    </row>
    <row r="114" spans="4:14" ht="12.75">
      <c r="D114" s="3">
        <v>188</v>
      </c>
      <c r="E114" s="3">
        <v>0.6571</v>
      </c>
      <c r="F114" s="3">
        <v>0.6566</v>
      </c>
      <c r="G114" s="3">
        <v>0.6562</v>
      </c>
      <c r="H114" s="3">
        <v>0.6556</v>
      </c>
      <c r="J114" s="4">
        <v>188</v>
      </c>
      <c r="K114" s="3">
        <v>0.8852</v>
      </c>
      <c r="L114" s="3">
        <v>0.8847</v>
      </c>
      <c r="M114" s="3">
        <v>0.8841</v>
      </c>
      <c r="N114" s="3">
        <v>0.8835</v>
      </c>
    </row>
    <row r="115" spans="4:14" ht="12.75">
      <c r="D115" s="3">
        <v>189</v>
      </c>
      <c r="E115" s="3">
        <v>0.6552</v>
      </c>
      <c r="F115" s="3">
        <v>0.6547</v>
      </c>
      <c r="G115" s="3">
        <v>0.6542</v>
      </c>
      <c r="H115" s="3">
        <v>0.6537</v>
      </c>
      <c r="J115" s="4">
        <v>189</v>
      </c>
      <c r="K115" s="3">
        <v>0.883</v>
      </c>
      <c r="L115" s="3">
        <v>0.8824</v>
      </c>
      <c r="M115" s="3">
        <v>0.8818</v>
      </c>
      <c r="N115" s="3">
        <v>0.8813</v>
      </c>
    </row>
    <row r="116" spans="4:14" ht="12.75">
      <c r="D116" s="3"/>
      <c r="E116" s="3"/>
      <c r="F116" s="3"/>
      <c r="G116" s="3"/>
      <c r="H116" s="3"/>
      <c r="J116" s="4"/>
      <c r="K116" s="3"/>
      <c r="L116" s="3"/>
      <c r="M116" s="3"/>
      <c r="N116" s="3"/>
    </row>
    <row r="117" spans="4:14" ht="12.75">
      <c r="D117" s="3">
        <v>190</v>
      </c>
      <c r="E117" s="3">
        <v>0.6533</v>
      </c>
      <c r="F117" s="3">
        <v>0.6528</v>
      </c>
      <c r="G117" s="3">
        <v>0.6523</v>
      </c>
      <c r="H117" s="3">
        <v>0.6518</v>
      </c>
      <c r="J117" s="4">
        <v>190</v>
      </c>
      <c r="K117" s="3">
        <v>0.8808</v>
      </c>
      <c r="L117" s="3">
        <v>0.8802</v>
      </c>
      <c r="M117" s="3">
        <v>0.8797</v>
      </c>
      <c r="N117" s="3">
        <v>0.8791</v>
      </c>
    </row>
    <row r="118" spans="4:14" ht="12.75">
      <c r="D118" s="3">
        <v>191</v>
      </c>
      <c r="E118" s="3">
        <v>0.6513</v>
      </c>
      <c r="F118" s="3">
        <v>0.6509</v>
      </c>
      <c r="G118" s="3">
        <v>0.6505</v>
      </c>
      <c r="H118" s="3">
        <v>0.65</v>
      </c>
      <c r="J118" s="4">
        <v>191</v>
      </c>
      <c r="K118" s="3">
        <v>0.8786</v>
      </c>
      <c r="L118" s="3">
        <v>0.8781</v>
      </c>
      <c r="M118" s="3">
        <v>0.8776</v>
      </c>
      <c r="N118" s="3">
        <v>0.877</v>
      </c>
    </row>
    <row r="119" spans="4:14" ht="12.75">
      <c r="D119" s="3">
        <v>192</v>
      </c>
      <c r="E119" s="3">
        <v>0.6495</v>
      </c>
      <c r="F119" s="3">
        <v>0.6491</v>
      </c>
      <c r="G119" s="3">
        <v>0.6486</v>
      </c>
      <c r="H119" s="3">
        <v>0.6482</v>
      </c>
      <c r="J119" s="4">
        <v>192</v>
      </c>
      <c r="K119" s="3">
        <v>0.8765</v>
      </c>
      <c r="L119" s="3">
        <v>0.876</v>
      </c>
      <c r="M119" s="3">
        <v>0.8754</v>
      </c>
      <c r="N119" s="3">
        <v>0.875</v>
      </c>
    </row>
    <row r="120" spans="4:14" ht="12.75">
      <c r="D120" s="3">
        <v>193</v>
      </c>
      <c r="E120" s="3">
        <v>0.6477</v>
      </c>
      <c r="F120" s="3">
        <v>0.6473</v>
      </c>
      <c r="G120" s="3">
        <v>0.6468</v>
      </c>
      <c r="H120" s="3">
        <v>0.6463</v>
      </c>
      <c r="J120" s="4">
        <v>193</v>
      </c>
      <c r="K120" s="3">
        <v>0.8744</v>
      </c>
      <c r="L120" s="3">
        <v>0.8739</v>
      </c>
      <c r="M120" s="3">
        <v>0.8734</v>
      </c>
      <c r="N120" s="3">
        <v>0.8729</v>
      </c>
    </row>
    <row r="121" spans="4:14" ht="12.75">
      <c r="D121" s="3">
        <v>194</v>
      </c>
      <c r="E121" s="3">
        <v>0.6459</v>
      </c>
      <c r="F121" s="3">
        <v>0.6455</v>
      </c>
      <c r="G121" s="3">
        <v>0.645</v>
      </c>
      <c r="H121" s="3">
        <v>0.6446</v>
      </c>
      <c r="J121" s="4">
        <v>194</v>
      </c>
      <c r="K121" s="3">
        <v>0.8724</v>
      </c>
      <c r="L121" s="3">
        <v>0.872</v>
      </c>
      <c r="M121" s="3">
        <v>0.8715</v>
      </c>
      <c r="N121" s="3">
        <v>0.8709</v>
      </c>
    </row>
    <row r="122" spans="4:14" ht="12.75">
      <c r="D122" s="3">
        <v>195</v>
      </c>
      <c r="E122" s="3">
        <v>0.6442</v>
      </c>
      <c r="F122" s="3">
        <v>0.6437</v>
      </c>
      <c r="G122" s="3">
        <v>0.6433</v>
      </c>
      <c r="H122" s="3">
        <v>0.6428</v>
      </c>
      <c r="J122" s="4">
        <v>195</v>
      </c>
      <c r="K122" s="3">
        <v>0.8705</v>
      </c>
      <c r="L122" s="3">
        <v>0.87</v>
      </c>
      <c r="M122" s="3">
        <v>0.8695</v>
      </c>
      <c r="N122" s="3">
        <v>0.869</v>
      </c>
    </row>
    <row r="123" spans="4:14" ht="12.75">
      <c r="D123" s="3">
        <v>196</v>
      </c>
      <c r="E123" s="3">
        <v>0.6424</v>
      </c>
      <c r="F123" s="3">
        <v>0.642</v>
      </c>
      <c r="G123" s="3">
        <v>0.6416</v>
      </c>
      <c r="H123" s="3">
        <v>0.6412</v>
      </c>
      <c r="J123" s="4">
        <v>196</v>
      </c>
      <c r="K123" s="3">
        <v>0.8686</v>
      </c>
      <c r="L123" s="3">
        <v>0.868</v>
      </c>
      <c r="M123" s="3">
        <v>0.8676</v>
      </c>
      <c r="N123" s="3">
        <v>0.8671</v>
      </c>
    </row>
    <row r="124" spans="4:14" ht="12.75">
      <c r="D124" s="3">
        <v>197</v>
      </c>
      <c r="E124" s="3">
        <v>0.6408</v>
      </c>
      <c r="F124" s="3">
        <v>0.6403</v>
      </c>
      <c r="G124" s="3">
        <v>0.6398</v>
      </c>
      <c r="H124" s="3">
        <v>0.6395</v>
      </c>
      <c r="J124" s="4">
        <v>197</v>
      </c>
      <c r="K124" s="3">
        <v>0.8667</v>
      </c>
      <c r="L124" s="3">
        <v>0.8662</v>
      </c>
      <c r="M124" s="3">
        <v>0.8657</v>
      </c>
      <c r="N124" s="3">
        <v>0.8653</v>
      </c>
    </row>
    <row r="125" spans="4:14" ht="12.75">
      <c r="D125" s="3">
        <v>198</v>
      </c>
      <c r="E125" s="3">
        <v>0.6391</v>
      </c>
      <c r="F125" s="3">
        <v>0.6387</v>
      </c>
      <c r="G125" s="3">
        <v>0.6382</v>
      </c>
      <c r="H125" s="3">
        <v>0.6379</v>
      </c>
      <c r="J125" s="4">
        <v>198</v>
      </c>
      <c r="K125" s="3">
        <v>0.8649</v>
      </c>
      <c r="L125" s="3">
        <v>0.8644</v>
      </c>
      <c r="M125" s="3">
        <v>0.8639</v>
      </c>
      <c r="N125" s="3">
        <v>0.8635</v>
      </c>
    </row>
    <row r="126" spans="4:14" ht="12.75">
      <c r="D126" s="3">
        <v>199</v>
      </c>
      <c r="E126" s="3">
        <v>0.6374</v>
      </c>
      <c r="F126" s="3">
        <v>0.6371</v>
      </c>
      <c r="G126" s="3">
        <v>0.6366</v>
      </c>
      <c r="H126" s="3">
        <v>0.6363</v>
      </c>
      <c r="J126" s="4">
        <v>199</v>
      </c>
      <c r="K126" s="3">
        <v>0.863</v>
      </c>
      <c r="L126" s="3">
        <v>0.8626</v>
      </c>
      <c r="M126" s="3">
        <v>0.8621</v>
      </c>
      <c r="N126" s="3">
        <v>0.8617</v>
      </c>
    </row>
    <row r="127" spans="4:14" ht="12.75">
      <c r="D127" s="3"/>
      <c r="E127" s="3"/>
      <c r="F127" s="3"/>
      <c r="G127" s="3"/>
      <c r="H127" s="3"/>
      <c r="J127" s="4"/>
      <c r="K127" s="3"/>
      <c r="L127" s="3"/>
      <c r="M127" s="3"/>
      <c r="N127" s="3"/>
    </row>
    <row r="128" spans="4:14" ht="12.75">
      <c r="D128" s="3">
        <v>200</v>
      </c>
      <c r="E128" s="3">
        <v>0.6358</v>
      </c>
      <c r="F128" s="3">
        <v>0.6355</v>
      </c>
      <c r="G128" s="3">
        <v>0.6351</v>
      </c>
      <c r="H128" s="3">
        <v>0.6347</v>
      </c>
      <c r="J128" s="4">
        <v>200</v>
      </c>
      <c r="K128" s="3">
        <v>0.8612</v>
      </c>
      <c r="L128" s="3">
        <v>0.8608</v>
      </c>
      <c r="M128" s="3">
        <v>0.8604</v>
      </c>
      <c r="N128" s="3">
        <v>0.86</v>
      </c>
    </row>
    <row r="129" spans="4:14" ht="12.75">
      <c r="D129" s="3">
        <v>201</v>
      </c>
      <c r="E129" s="3">
        <v>0.6343</v>
      </c>
      <c r="F129" s="3">
        <v>0.6338</v>
      </c>
      <c r="G129" s="3">
        <v>0.6335</v>
      </c>
      <c r="H129" s="3">
        <v>0.6331</v>
      </c>
      <c r="J129" s="4">
        <v>201</v>
      </c>
      <c r="K129" s="3">
        <v>0.8595</v>
      </c>
      <c r="L129" s="3">
        <v>0.859</v>
      </c>
      <c r="M129" s="3">
        <v>0.8587</v>
      </c>
      <c r="N129" s="3">
        <v>0.8583</v>
      </c>
    </row>
    <row r="130" spans="4:14" ht="12.75">
      <c r="D130" s="3">
        <v>202</v>
      </c>
      <c r="E130" s="3">
        <v>0.6327</v>
      </c>
      <c r="F130" s="3">
        <v>0.6323</v>
      </c>
      <c r="G130" s="3">
        <v>0.632</v>
      </c>
      <c r="H130" s="3">
        <v>0.6316</v>
      </c>
      <c r="J130" s="4">
        <v>202</v>
      </c>
      <c r="K130" s="3">
        <v>0.8578</v>
      </c>
      <c r="L130" s="3">
        <v>0.8574</v>
      </c>
      <c r="M130" s="3">
        <v>0.857</v>
      </c>
      <c r="N130" s="3">
        <v>0.8566</v>
      </c>
    </row>
    <row r="131" spans="4:14" ht="12.75">
      <c r="D131" s="3">
        <v>203</v>
      </c>
      <c r="E131" s="3">
        <v>0.6312</v>
      </c>
      <c r="F131" s="3">
        <v>0.6308</v>
      </c>
      <c r="G131" s="3">
        <v>0.6305</v>
      </c>
      <c r="H131" s="3">
        <v>0.63</v>
      </c>
      <c r="J131" s="4">
        <v>203</v>
      </c>
      <c r="K131" s="3">
        <v>0.8562</v>
      </c>
      <c r="L131" s="3">
        <v>0.8558</v>
      </c>
      <c r="M131" s="3">
        <v>0.8554</v>
      </c>
      <c r="N131" s="3">
        <v>0.8549</v>
      </c>
    </row>
    <row r="132" spans="4:14" ht="12.75">
      <c r="D132" s="3">
        <v>204</v>
      </c>
      <c r="E132" s="3">
        <v>0.6297</v>
      </c>
      <c r="F132" s="3">
        <v>0.6294</v>
      </c>
      <c r="G132" s="3">
        <v>0.629</v>
      </c>
      <c r="H132" s="3">
        <v>0.6286</v>
      </c>
      <c r="J132" s="4">
        <v>204</v>
      </c>
      <c r="K132" s="3">
        <v>0.8546</v>
      </c>
      <c r="L132" s="3">
        <v>0.8542</v>
      </c>
      <c r="M132" s="3">
        <v>0.8538</v>
      </c>
      <c r="N132" s="3">
        <v>0.8534</v>
      </c>
    </row>
    <row r="133" spans="4:14" ht="12.75">
      <c r="D133" s="3">
        <v>205</v>
      </c>
      <c r="E133" s="3">
        <v>0.6282</v>
      </c>
      <c r="F133" s="3">
        <v>0.6279</v>
      </c>
      <c r="G133" s="3">
        <v>0.6276</v>
      </c>
      <c r="H133" s="3">
        <v>0.6271</v>
      </c>
      <c r="J133" s="4">
        <v>205</v>
      </c>
      <c r="K133" s="3">
        <v>0.853</v>
      </c>
      <c r="L133" s="3">
        <v>0.8526</v>
      </c>
      <c r="M133" s="3">
        <v>0.8523</v>
      </c>
      <c r="N133" s="3">
        <v>0.8518</v>
      </c>
    </row>
    <row r="134" spans="4:14" ht="12.75">
      <c r="D134" s="3">
        <v>206</v>
      </c>
      <c r="E134" s="3">
        <v>0.6268</v>
      </c>
      <c r="F134" s="3">
        <v>0.6264</v>
      </c>
      <c r="G134" s="3">
        <v>0.6261</v>
      </c>
      <c r="H134" s="3">
        <v>0.6258</v>
      </c>
      <c r="J134" s="4">
        <v>206</v>
      </c>
      <c r="K134" s="3">
        <v>0.8515</v>
      </c>
      <c r="L134" s="3">
        <v>0.8511</v>
      </c>
      <c r="M134" s="3">
        <v>0.8507</v>
      </c>
      <c r="N134" s="3">
        <v>0.8504</v>
      </c>
    </row>
    <row r="135" spans="4:14" ht="12.75">
      <c r="D135" s="3">
        <v>207</v>
      </c>
      <c r="E135" s="3">
        <v>0.6254</v>
      </c>
      <c r="F135" s="3">
        <v>0.625</v>
      </c>
      <c r="G135" s="3">
        <v>0.6246</v>
      </c>
      <c r="H135" s="3">
        <v>0.6243</v>
      </c>
      <c r="J135" s="4">
        <v>207</v>
      </c>
      <c r="K135" s="3">
        <v>0.8499</v>
      </c>
      <c r="L135" s="3">
        <v>0.8496</v>
      </c>
      <c r="M135" s="3">
        <v>0.8492</v>
      </c>
      <c r="N135" s="3">
        <v>0.8488</v>
      </c>
    </row>
    <row r="136" spans="4:14" ht="12.75">
      <c r="D136" s="3">
        <v>208</v>
      </c>
      <c r="E136" s="3">
        <v>0.624</v>
      </c>
      <c r="F136" s="3">
        <v>0.6236</v>
      </c>
      <c r="G136" s="3">
        <v>0.6233</v>
      </c>
      <c r="H136" s="3">
        <v>0.6229</v>
      </c>
      <c r="J136" s="4">
        <v>208</v>
      </c>
      <c r="K136" s="3">
        <v>0.8485</v>
      </c>
      <c r="L136" s="3">
        <v>0.8481</v>
      </c>
      <c r="M136" s="3">
        <v>0.8478</v>
      </c>
      <c r="N136" s="3">
        <v>0.8473</v>
      </c>
    </row>
    <row r="137" spans="4:14" ht="12.75">
      <c r="D137" s="3">
        <v>209</v>
      </c>
      <c r="E137" s="3">
        <v>0.6226</v>
      </c>
      <c r="F137" s="3">
        <v>0.6222</v>
      </c>
      <c r="G137" s="3">
        <v>0.6219</v>
      </c>
      <c r="H137" s="3">
        <v>0.6216</v>
      </c>
      <c r="J137" s="4">
        <v>209</v>
      </c>
      <c r="K137" s="3">
        <v>0.847</v>
      </c>
      <c r="L137" s="3">
        <v>0.8466</v>
      </c>
      <c r="M137" s="3">
        <v>0.8463</v>
      </c>
      <c r="N137" s="3">
        <v>0.846</v>
      </c>
    </row>
    <row r="138" spans="4:14" ht="12.75">
      <c r="D138" s="3"/>
      <c r="E138" s="3"/>
      <c r="F138" s="3"/>
      <c r="G138" s="3"/>
      <c r="H138" s="3"/>
      <c r="J138" s="4"/>
      <c r="K138" s="3"/>
      <c r="L138" s="3"/>
      <c r="M138" s="3"/>
      <c r="N138" s="3"/>
    </row>
    <row r="139" spans="4:14" ht="12.75">
      <c r="D139" s="3">
        <v>210</v>
      </c>
      <c r="E139" s="3">
        <v>0.6212</v>
      </c>
      <c r="F139" s="3">
        <v>0.621</v>
      </c>
      <c r="G139" s="3">
        <v>0.6207</v>
      </c>
      <c r="H139" s="3">
        <v>0.6203</v>
      </c>
      <c r="J139" s="4">
        <v>210</v>
      </c>
      <c r="K139" s="3">
        <v>0.8456</v>
      </c>
      <c r="L139" s="3">
        <v>0.8453</v>
      </c>
      <c r="M139" s="3">
        <v>0.845</v>
      </c>
      <c r="N139" s="3">
        <v>0.8446</v>
      </c>
    </row>
    <row r="140" spans="4:14" ht="12.75">
      <c r="D140" s="3">
        <v>211</v>
      </c>
      <c r="E140" s="3">
        <v>0.62</v>
      </c>
      <c r="F140" s="3">
        <v>0.6196</v>
      </c>
      <c r="G140" s="3">
        <v>0.6193</v>
      </c>
      <c r="H140" s="3">
        <v>0.619</v>
      </c>
      <c r="J140" s="4">
        <v>211</v>
      </c>
      <c r="K140" s="3">
        <v>0.8443</v>
      </c>
      <c r="L140" s="3">
        <v>0.8439</v>
      </c>
      <c r="M140" s="3">
        <v>0.8436</v>
      </c>
      <c r="N140" s="3">
        <v>0.8433</v>
      </c>
    </row>
    <row r="141" spans="4:14" ht="12.75">
      <c r="D141" s="3">
        <v>212</v>
      </c>
      <c r="E141" s="3">
        <v>0.6187</v>
      </c>
      <c r="F141" s="3">
        <v>0.6184</v>
      </c>
      <c r="G141" s="3">
        <v>0.618</v>
      </c>
      <c r="H141" s="3">
        <v>0.6177</v>
      </c>
      <c r="J141" s="4">
        <v>212</v>
      </c>
      <c r="K141" s="3">
        <v>0.8429</v>
      </c>
      <c r="L141" s="3">
        <v>0.8426</v>
      </c>
      <c r="M141" s="3">
        <v>0.8422</v>
      </c>
      <c r="N141" s="3">
        <v>0.8419</v>
      </c>
    </row>
    <row r="142" spans="4:14" ht="12.75">
      <c r="D142" s="3">
        <v>213</v>
      </c>
      <c r="E142" s="3">
        <v>0.6174</v>
      </c>
      <c r="F142" s="3">
        <v>0.6171</v>
      </c>
      <c r="G142" s="3">
        <v>0.6168</v>
      </c>
      <c r="H142" s="3">
        <v>0.6164</v>
      </c>
      <c r="J142" s="4">
        <v>213</v>
      </c>
      <c r="K142" s="3">
        <v>0.8415</v>
      </c>
      <c r="L142" s="3">
        <v>0.8412</v>
      </c>
      <c r="M142" s="3">
        <v>0.8409</v>
      </c>
      <c r="N142" s="3">
        <v>0.8406</v>
      </c>
    </row>
    <row r="143" spans="4:14" ht="12.75">
      <c r="D143" s="3">
        <v>214</v>
      </c>
      <c r="E143" s="3">
        <v>0.6162</v>
      </c>
      <c r="F143" s="3">
        <v>0.6159</v>
      </c>
      <c r="G143" s="3">
        <v>0.6155</v>
      </c>
      <c r="H143" s="3">
        <v>0.6152</v>
      </c>
      <c r="J143" s="4">
        <v>214</v>
      </c>
      <c r="K143" s="3">
        <v>0.8403</v>
      </c>
      <c r="L143" s="3">
        <v>0.84</v>
      </c>
      <c r="M143" s="3">
        <v>0.8396</v>
      </c>
      <c r="N143" s="3">
        <v>0.8393</v>
      </c>
    </row>
    <row r="144" spans="4:14" ht="12.75">
      <c r="D144" s="3">
        <v>215</v>
      </c>
      <c r="E144" s="3">
        <v>0.6149</v>
      </c>
      <c r="F144" s="3">
        <v>0.6146</v>
      </c>
      <c r="G144" s="3">
        <v>0.6143</v>
      </c>
      <c r="H144" s="3">
        <v>0.614</v>
      </c>
      <c r="J144" s="4">
        <v>215</v>
      </c>
      <c r="K144" s="3">
        <v>0.839</v>
      </c>
      <c r="L144" s="3">
        <v>0.8387</v>
      </c>
      <c r="M144" s="3">
        <v>0.8384</v>
      </c>
      <c r="N144" s="3">
        <v>0.8381</v>
      </c>
    </row>
    <row r="145" spans="4:14" ht="12.75">
      <c r="D145" s="3">
        <v>216</v>
      </c>
      <c r="E145" s="3">
        <v>0.6137</v>
      </c>
      <c r="F145" s="3">
        <v>0.6134</v>
      </c>
      <c r="G145" s="3">
        <v>0.6131</v>
      </c>
      <c r="H145" s="3">
        <v>0.6128</v>
      </c>
      <c r="J145" s="4">
        <v>216</v>
      </c>
      <c r="K145" s="3">
        <v>0.8378</v>
      </c>
      <c r="L145" s="3">
        <v>0.8374</v>
      </c>
      <c r="M145" s="3">
        <v>0.8372</v>
      </c>
      <c r="N145" s="3">
        <v>0.8368</v>
      </c>
    </row>
    <row r="146" spans="4:14" ht="12.75">
      <c r="D146" s="3">
        <v>217</v>
      </c>
      <c r="E146" s="3">
        <v>0.6125</v>
      </c>
      <c r="F146" s="3">
        <v>0.6122</v>
      </c>
      <c r="G146" s="3">
        <v>0.6119</v>
      </c>
      <c r="H146" s="3">
        <v>0.6117</v>
      </c>
      <c r="J146" s="4">
        <v>217</v>
      </c>
      <c r="K146" s="3">
        <v>0.8365</v>
      </c>
      <c r="L146" s="3">
        <v>0.8363</v>
      </c>
      <c r="M146" s="3">
        <v>0.836</v>
      </c>
      <c r="N146" s="3">
        <v>0.8357</v>
      </c>
    </row>
    <row r="147" spans="4:14" ht="12.75">
      <c r="D147" s="3">
        <v>218</v>
      </c>
      <c r="E147" s="3">
        <v>0.6114</v>
      </c>
      <c r="F147" s="3">
        <v>0.6111</v>
      </c>
      <c r="G147" s="3">
        <v>0.6108</v>
      </c>
      <c r="H147" s="3">
        <v>0.6105</v>
      </c>
      <c r="J147" s="4">
        <v>218</v>
      </c>
      <c r="K147" s="3">
        <v>0.8354</v>
      </c>
      <c r="L147" s="3">
        <v>0.8351</v>
      </c>
      <c r="M147" s="3">
        <v>0.8348</v>
      </c>
      <c r="N147" s="3">
        <v>0.8345</v>
      </c>
    </row>
    <row r="148" spans="4:14" ht="12.75">
      <c r="D148" s="3">
        <v>219</v>
      </c>
      <c r="E148" s="3">
        <v>0.6102</v>
      </c>
      <c r="F148" s="3">
        <v>0.61</v>
      </c>
      <c r="G148" s="3">
        <v>0.6097</v>
      </c>
      <c r="H148" s="3">
        <v>0.6094</v>
      </c>
      <c r="J148" s="4">
        <v>219</v>
      </c>
      <c r="K148" s="3">
        <v>0.8342</v>
      </c>
      <c r="L148" s="3">
        <v>0.834</v>
      </c>
      <c r="M148" s="3">
        <v>0.8337</v>
      </c>
      <c r="N148" s="3">
        <v>0.8334</v>
      </c>
    </row>
    <row r="149" spans="4:14" ht="12.75">
      <c r="D149" s="3"/>
      <c r="E149" s="3"/>
      <c r="F149" s="3"/>
      <c r="G149" s="3"/>
      <c r="H149" s="3"/>
      <c r="J149" s="4"/>
      <c r="K149" s="3"/>
      <c r="L149" s="3"/>
      <c r="M149" s="3"/>
      <c r="N149" s="3"/>
    </row>
    <row r="150" spans="4:14" ht="12.75">
      <c r="D150" s="3">
        <v>220</v>
      </c>
      <c r="E150" s="3">
        <v>0.6091</v>
      </c>
      <c r="F150" s="3">
        <v>0.6088</v>
      </c>
      <c r="G150" s="3">
        <v>0.6085</v>
      </c>
      <c r="H150" s="3">
        <v>0.6082</v>
      </c>
      <c r="J150" s="4">
        <v>220</v>
      </c>
      <c r="K150" s="3">
        <v>0.8331</v>
      </c>
      <c r="L150" s="3">
        <v>0.8328</v>
      </c>
      <c r="M150" s="3">
        <v>0.8325</v>
      </c>
      <c r="N150" s="3">
        <v>0.8322</v>
      </c>
    </row>
    <row r="151" spans="4:14" ht="12.75">
      <c r="D151" s="3">
        <v>221</v>
      </c>
      <c r="E151" s="3">
        <v>0.608</v>
      </c>
      <c r="F151" s="3">
        <v>0.6077</v>
      </c>
      <c r="G151" s="3">
        <v>0.6075</v>
      </c>
      <c r="H151" s="3">
        <v>0.6071</v>
      </c>
      <c r="J151" s="4">
        <v>221</v>
      </c>
      <c r="K151" s="3">
        <v>0.832</v>
      </c>
      <c r="L151" s="3">
        <v>0.8317</v>
      </c>
      <c r="M151" s="3">
        <v>0.8315</v>
      </c>
      <c r="N151" s="3">
        <v>0.8311</v>
      </c>
    </row>
    <row r="152" spans="4:14" ht="12.75">
      <c r="D152" s="3">
        <v>222</v>
      </c>
      <c r="E152" s="3">
        <v>0.6069</v>
      </c>
      <c r="F152" s="3">
        <v>0.6067</v>
      </c>
      <c r="G152" s="3">
        <v>0.6063</v>
      </c>
      <c r="H152" s="3">
        <v>0.6061</v>
      </c>
      <c r="J152" s="4">
        <v>222</v>
      </c>
      <c r="K152" s="3">
        <v>0.8309</v>
      </c>
      <c r="L152" s="3">
        <v>0.8307</v>
      </c>
      <c r="M152" s="3">
        <v>0.8303</v>
      </c>
      <c r="N152" s="3">
        <v>0.8301</v>
      </c>
    </row>
    <row r="153" spans="4:14" ht="12.75">
      <c r="D153" s="3">
        <v>223</v>
      </c>
      <c r="E153" s="3">
        <v>0.6059</v>
      </c>
      <c r="F153" s="3">
        <v>0.6056</v>
      </c>
      <c r="G153" s="3">
        <v>0.6053</v>
      </c>
      <c r="H153" s="3">
        <v>0.605</v>
      </c>
      <c r="J153" s="4">
        <v>223</v>
      </c>
      <c r="K153" s="3">
        <v>0.8299</v>
      </c>
      <c r="L153" s="3">
        <v>0.8296</v>
      </c>
      <c r="M153" s="3">
        <v>0.8293</v>
      </c>
      <c r="N153" s="3">
        <v>0.8291</v>
      </c>
    </row>
    <row r="154" spans="4:14" ht="12.75">
      <c r="D154" s="3">
        <v>224</v>
      </c>
      <c r="E154" s="3">
        <v>0.6048</v>
      </c>
      <c r="F154" s="3">
        <v>0.6046</v>
      </c>
      <c r="G154" s="3">
        <v>0.6043</v>
      </c>
      <c r="H154" s="3">
        <v>0.604</v>
      </c>
      <c r="J154" s="4">
        <v>224</v>
      </c>
      <c r="K154" s="3">
        <v>0.8288</v>
      </c>
      <c r="L154" s="3">
        <v>0.8286</v>
      </c>
      <c r="M154" s="3">
        <v>0.8283</v>
      </c>
      <c r="N154" s="3">
        <v>0.8281</v>
      </c>
    </row>
    <row r="155" spans="4:14" ht="12.75">
      <c r="D155" s="3">
        <v>225</v>
      </c>
      <c r="E155" s="3">
        <v>0.6038</v>
      </c>
      <c r="F155" s="3">
        <v>0.6036</v>
      </c>
      <c r="G155" s="3">
        <v>0.6032</v>
      </c>
      <c r="H155" s="3">
        <v>0.603</v>
      </c>
      <c r="J155" s="4">
        <v>225</v>
      </c>
      <c r="K155" s="3">
        <v>0.8278</v>
      </c>
      <c r="L155" s="3">
        <v>0.8276</v>
      </c>
      <c r="M155" s="3">
        <v>0.8273</v>
      </c>
      <c r="N155" s="3">
        <v>0.8271</v>
      </c>
    </row>
    <row r="156" spans="4:14" ht="12.75">
      <c r="D156" s="3">
        <v>226</v>
      </c>
      <c r="E156" s="3">
        <v>0.6028</v>
      </c>
      <c r="F156" s="3">
        <v>0.6025</v>
      </c>
      <c r="G156" s="3">
        <v>0.6023</v>
      </c>
      <c r="H156" s="3">
        <v>0.602</v>
      </c>
      <c r="J156" s="4">
        <v>226</v>
      </c>
      <c r="K156" s="3">
        <v>0.8268</v>
      </c>
      <c r="L156" s="3">
        <v>0.8265</v>
      </c>
      <c r="M156" s="3">
        <v>0.8263</v>
      </c>
      <c r="N156" s="3">
        <v>0.8261</v>
      </c>
    </row>
    <row r="157" spans="4:14" ht="12.75">
      <c r="D157" s="3">
        <v>227</v>
      </c>
      <c r="E157" s="3">
        <v>0.6018</v>
      </c>
      <c r="F157" s="3">
        <v>0.6015</v>
      </c>
      <c r="G157" s="3">
        <v>0.6013</v>
      </c>
      <c r="H157" s="3">
        <v>0.6011</v>
      </c>
      <c r="J157" s="4">
        <v>227</v>
      </c>
      <c r="K157" s="3">
        <v>0.8259</v>
      </c>
      <c r="L157" s="3">
        <v>0.8256</v>
      </c>
      <c r="M157" s="3">
        <v>0.8253</v>
      </c>
      <c r="N157" s="3">
        <v>0.8252</v>
      </c>
    </row>
    <row r="158" spans="4:14" ht="12.75">
      <c r="D158" s="3">
        <v>228</v>
      </c>
      <c r="E158" s="3">
        <v>0.6008</v>
      </c>
      <c r="F158" s="3">
        <v>0.6005</v>
      </c>
      <c r="G158" s="3">
        <v>0.6003</v>
      </c>
      <c r="H158" s="3">
        <v>0.6001</v>
      </c>
      <c r="J158" s="4">
        <v>228</v>
      </c>
      <c r="K158" s="3">
        <v>0.8249</v>
      </c>
      <c r="L158" s="3">
        <v>0.8246</v>
      </c>
      <c r="M158" s="3">
        <v>0.8244</v>
      </c>
      <c r="N158" s="3">
        <v>0.8242</v>
      </c>
    </row>
    <row r="159" spans="4:14" ht="12.75">
      <c r="D159" s="3">
        <v>229</v>
      </c>
      <c r="E159" s="3">
        <v>0.5999</v>
      </c>
      <c r="F159" s="3">
        <v>0.5996</v>
      </c>
      <c r="G159" s="3">
        <v>0.5994</v>
      </c>
      <c r="H159" s="3">
        <v>0.5992</v>
      </c>
      <c r="J159" s="4">
        <v>229</v>
      </c>
      <c r="K159" s="3">
        <v>0.824</v>
      </c>
      <c r="L159" s="3">
        <v>0.8237</v>
      </c>
      <c r="M159" s="3">
        <v>0.8235</v>
      </c>
      <c r="N159" s="3">
        <v>0.8233</v>
      </c>
    </row>
    <row r="160" spans="4:14" ht="12.75">
      <c r="D160" s="3"/>
      <c r="E160" s="3"/>
      <c r="F160" s="3"/>
      <c r="G160" s="3"/>
      <c r="H160" s="3"/>
      <c r="J160" s="4"/>
      <c r="K160" s="3"/>
      <c r="L160" s="3"/>
      <c r="M160" s="3"/>
      <c r="N160" s="3"/>
    </row>
    <row r="161" spans="4:14" ht="12.75">
      <c r="D161" s="3">
        <v>230</v>
      </c>
      <c r="E161" s="3">
        <v>0.5989</v>
      </c>
      <c r="F161" s="3">
        <v>0.5987</v>
      </c>
      <c r="G161" s="3">
        <v>0.5985</v>
      </c>
      <c r="H161" s="3">
        <v>0.5983</v>
      </c>
      <c r="J161" s="4">
        <v>230</v>
      </c>
      <c r="K161" s="3">
        <v>0.823</v>
      </c>
      <c r="L161" s="3">
        <v>0.8228</v>
      </c>
      <c r="M161" s="3">
        <v>0.8226</v>
      </c>
      <c r="N161" s="3">
        <v>0.8224</v>
      </c>
    </row>
    <row r="162" spans="4:14" ht="12.75">
      <c r="D162" s="3">
        <v>231</v>
      </c>
      <c r="E162" s="3">
        <v>0.598</v>
      </c>
      <c r="F162" s="3">
        <v>0.5978</v>
      </c>
      <c r="G162" s="3">
        <v>0.5976</v>
      </c>
      <c r="H162" s="3">
        <v>0.5974</v>
      </c>
      <c r="J162" s="4">
        <v>231</v>
      </c>
      <c r="K162" s="3">
        <v>0.8221</v>
      </c>
      <c r="L162" s="3">
        <v>0.8219</v>
      </c>
      <c r="M162" s="3">
        <v>0.8217</v>
      </c>
      <c r="N162" s="3">
        <v>0.8215</v>
      </c>
    </row>
    <row r="163" spans="4:14" ht="12.75">
      <c r="D163" s="3">
        <v>232</v>
      </c>
      <c r="E163" s="3">
        <v>0.5971</v>
      </c>
      <c r="F163" s="3">
        <v>0.5969</v>
      </c>
      <c r="G163" s="3">
        <v>0.5967</v>
      </c>
      <c r="H163" s="3">
        <v>0.5964</v>
      </c>
      <c r="J163" s="4">
        <v>232</v>
      </c>
      <c r="K163" s="3">
        <v>0.8213</v>
      </c>
      <c r="L163" s="3">
        <v>0.8211</v>
      </c>
      <c r="M163" s="3">
        <v>0.8209</v>
      </c>
      <c r="N163" s="3">
        <v>0.8206</v>
      </c>
    </row>
    <row r="164" spans="4:14" ht="12.75">
      <c r="D164" s="3">
        <v>233</v>
      </c>
      <c r="E164" s="3">
        <v>0.5962</v>
      </c>
      <c r="F164" s="3">
        <v>0.596</v>
      </c>
      <c r="G164" s="3">
        <v>0.5958</v>
      </c>
      <c r="H164" s="3">
        <v>0.5955</v>
      </c>
      <c r="J164" s="4">
        <v>233</v>
      </c>
      <c r="K164" s="3">
        <v>0.8204</v>
      </c>
      <c r="L164" s="3">
        <v>0.8202</v>
      </c>
      <c r="M164" s="3">
        <v>0.82</v>
      </c>
      <c r="N164" s="3">
        <v>0.8198</v>
      </c>
    </row>
    <row r="165" spans="4:14" ht="12.75">
      <c r="D165" s="3">
        <v>234</v>
      </c>
      <c r="E165" s="3">
        <v>0.5953</v>
      </c>
      <c r="F165" s="3">
        <v>0.5951</v>
      </c>
      <c r="G165" s="3">
        <v>0.5949</v>
      </c>
      <c r="H165" s="3">
        <v>0.5946</v>
      </c>
      <c r="J165" s="4">
        <v>234</v>
      </c>
      <c r="K165" s="3">
        <v>0.8196</v>
      </c>
      <c r="L165" s="3">
        <v>0.8194</v>
      </c>
      <c r="M165" s="3">
        <v>0.8192</v>
      </c>
      <c r="N165" s="3">
        <v>0.8189</v>
      </c>
    </row>
    <row r="166" spans="4:14" ht="12.75">
      <c r="D166" s="3">
        <v>235</v>
      </c>
      <c r="E166" s="3">
        <v>0.5945</v>
      </c>
      <c r="F166" s="3">
        <v>0.5943</v>
      </c>
      <c r="G166" s="3">
        <v>0.5941</v>
      </c>
      <c r="H166" s="3">
        <v>0.5938</v>
      </c>
      <c r="J166" s="4">
        <v>235</v>
      </c>
      <c r="K166" s="3">
        <v>0.8188</v>
      </c>
      <c r="L166" s="3">
        <v>0.8186</v>
      </c>
      <c r="M166" s="3">
        <v>0.8184</v>
      </c>
      <c r="N166" s="3">
        <v>0.8181</v>
      </c>
    </row>
    <row r="167" spans="4:14" ht="12.75">
      <c r="D167" s="3">
        <v>236</v>
      </c>
      <c r="E167" s="3">
        <v>0.5936</v>
      </c>
      <c r="F167" s="3">
        <v>0.5934</v>
      </c>
      <c r="G167" s="3">
        <v>0.5932</v>
      </c>
      <c r="H167" s="3">
        <v>0.593</v>
      </c>
      <c r="J167" s="4">
        <v>236</v>
      </c>
      <c r="K167" s="3">
        <v>0.818</v>
      </c>
      <c r="L167" s="3">
        <v>0.8178</v>
      </c>
      <c r="M167" s="3">
        <v>0.8175</v>
      </c>
      <c r="N167" s="3">
        <v>0.8173</v>
      </c>
    </row>
    <row r="168" spans="4:14" ht="12.75">
      <c r="D168" s="3">
        <v>237</v>
      </c>
      <c r="E168" s="3">
        <v>0.5928</v>
      </c>
      <c r="F168" s="3">
        <v>0.5926</v>
      </c>
      <c r="G168" s="3">
        <v>0.5924</v>
      </c>
      <c r="H168" s="3">
        <v>0.5922</v>
      </c>
      <c r="J168" s="4">
        <v>237</v>
      </c>
      <c r="K168" s="3">
        <v>0.8172</v>
      </c>
      <c r="L168" s="3">
        <v>0.817</v>
      </c>
      <c r="M168" s="3">
        <v>0.8168</v>
      </c>
      <c r="N168" s="3">
        <v>0.8166</v>
      </c>
    </row>
    <row r="169" spans="4:14" ht="12.75">
      <c r="D169" s="3">
        <v>238</v>
      </c>
      <c r="E169" s="3">
        <v>0.592</v>
      </c>
      <c r="F169" s="3">
        <v>0.5918</v>
      </c>
      <c r="G169" s="3">
        <v>0.5916</v>
      </c>
      <c r="H169" s="3">
        <v>0.5914</v>
      </c>
      <c r="J169" s="4">
        <v>238</v>
      </c>
      <c r="K169" s="3">
        <v>0.8164</v>
      </c>
      <c r="L169" s="3">
        <v>0.8162</v>
      </c>
      <c r="M169" s="3">
        <v>0.816</v>
      </c>
      <c r="N169" s="3">
        <v>0.8158</v>
      </c>
    </row>
    <row r="170" spans="4:14" ht="12.75">
      <c r="D170" s="3">
        <v>239</v>
      </c>
      <c r="E170" s="3">
        <v>0.5912</v>
      </c>
      <c r="F170" s="3">
        <v>0.591</v>
      </c>
      <c r="G170" s="3">
        <v>0.5908</v>
      </c>
      <c r="H170" s="3">
        <v>0.5906</v>
      </c>
      <c r="J170" s="4">
        <v>239</v>
      </c>
      <c r="K170" s="3">
        <v>0.8156</v>
      </c>
      <c r="L170" s="3">
        <v>0.8155</v>
      </c>
      <c r="M170" s="3">
        <v>0.8153</v>
      </c>
      <c r="N170" s="3">
        <v>0.8151</v>
      </c>
    </row>
    <row r="171" spans="4:14" ht="12.75">
      <c r="D171" s="3"/>
      <c r="E171" s="3"/>
      <c r="F171" s="3"/>
      <c r="G171" s="3"/>
      <c r="H171" s="3"/>
      <c r="J171" s="4"/>
      <c r="K171" s="3"/>
      <c r="L171" s="3"/>
      <c r="M171" s="3"/>
      <c r="N171" s="3"/>
    </row>
    <row r="172" spans="4:14" ht="12.75">
      <c r="D172" s="3">
        <v>240</v>
      </c>
      <c r="E172" s="3">
        <v>0.5904</v>
      </c>
      <c r="F172" s="3">
        <v>0.5902</v>
      </c>
      <c r="G172" s="3">
        <v>0.59</v>
      </c>
      <c r="H172" s="3">
        <v>0.5898</v>
      </c>
      <c r="J172" s="4">
        <v>240</v>
      </c>
      <c r="K172" s="3">
        <v>0.8149</v>
      </c>
      <c r="L172" s="3">
        <v>0.8147</v>
      </c>
      <c r="M172" s="3">
        <v>0.8145</v>
      </c>
      <c r="N172" s="3">
        <v>0.8143</v>
      </c>
    </row>
    <row r="173" spans="4:14" ht="12.75">
      <c r="D173" s="3">
        <v>241</v>
      </c>
      <c r="E173" s="3">
        <v>0.5897</v>
      </c>
      <c r="F173" s="3">
        <v>0.5894</v>
      </c>
      <c r="G173" s="3">
        <v>0.5893</v>
      </c>
      <c r="H173" s="3">
        <v>0.5891</v>
      </c>
      <c r="J173" s="4">
        <v>241</v>
      </c>
      <c r="K173" s="3">
        <v>0.8142</v>
      </c>
      <c r="L173" s="3">
        <v>0.814</v>
      </c>
      <c r="M173" s="3">
        <v>0.8138</v>
      </c>
      <c r="N173" s="3">
        <v>0.8136</v>
      </c>
    </row>
    <row r="174" spans="4:14" ht="12.75">
      <c r="D174" s="3">
        <v>242</v>
      </c>
      <c r="E174" s="3">
        <v>0.5889</v>
      </c>
      <c r="F174" s="3">
        <v>0.5887</v>
      </c>
      <c r="G174" s="3">
        <v>0.5885</v>
      </c>
      <c r="H174" s="3">
        <v>0.5883</v>
      </c>
      <c r="J174" s="4">
        <v>242</v>
      </c>
      <c r="K174" s="3">
        <v>0.8134</v>
      </c>
      <c r="L174" s="3">
        <v>0.8132</v>
      </c>
      <c r="M174" s="3">
        <v>0.8131</v>
      </c>
      <c r="N174" s="3">
        <v>0.8129</v>
      </c>
    </row>
    <row r="175" spans="4:14" ht="12.75">
      <c r="D175" s="3">
        <v>243</v>
      </c>
      <c r="E175" s="3">
        <v>0.5881</v>
      </c>
      <c r="F175" s="3">
        <v>0.5879</v>
      </c>
      <c r="G175" s="3">
        <v>0.5878</v>
      </c>
      <c r="H175" s="3">
        <v>0.5876</v>
      </c>
      <c r="J175" s="4">
        <v>243</v>
      </c>
      <c r="K175" s="3">
        <v>0.8127</v>
      </c>
      <c r="L175" s="3">
        <v>0.8125</v>
      </c>
      <c r="M175" s="3">
        <v>0.8124</v>
      </c>
      <c r="N175" s="3">
        <v>0.8122</v>
      </c>
    </row>
    <row r="176" spans="4:14" ht="12.75">
      <c r="D176" s="3">
        <v>244</v>
      </c>
      <c r="E176" s="3">
        <v>0.5874</v>
      </c>
      <c r="F176" s="3">
        <v>0.5872</v>
      </c>
      <c r="G176" s="3">
        <v>0.587</v>
      </c>
      <c r="H176" s="3">
        <v>0.5869</v>
      </c>
      <c r="J176" s="4">
        <v>244</v>
      </c>
      <c r="K176" s="3">
        <v>0.812</v>
      </c>
      <c r="L176" s="3">
        <v>0.8118</v>
      </c>
      <c r="M176" s="3">
        <v>0.8117</v>
      </c>
      <c r="N176" s="3">
        <v>0.8115</v>
      </c>
    </row>
    <row r="177" spans="4:14" ht="12.75">
      <c r="D177" s="3">
        <v>245</v>
      </c>
      <c r="E177" s="3">
        <v>0.5867</v>
      </c>
      <c r="F177" s="3">
        <v>0.5865</v>
      </c>
      <c r="G177" s="3">
        <v>0.5863</v>
      </c>
      <c r="H177" s="3">
        <v>0.5862</v>
      </c>
      <c r="J177" s="4">
        <v>245</v>
      </c>
      <c r="K177" s="3">
        <v>0.8113</v>
      </c>
      <c r="L177" s="3">
        <v>0.8112</v>
      </c>
      <c r="M177" s="3">
        <v>0.811</v>
      </c>
      <c r="N177" s="3">
        <v>0.8108</v>
      </c>
    </row>
    <row r="178" spans="4:14" ht="12.75">
      <c r="D178" s="3">
        <v>246</v>
      </c>
      <c r="E178" s="3">
        <v>0.586</v>
      </c>
      <c r="F178" s="3">
        <v>0.5858</v>
      </c>
      <c r="G178" s="3">
        <v>0.5856</v>
      </c>
      <c r="H178" s="3">
        <v>0.5854</v>
      </c>
      <c r="J178" s="4">
        <v>246</v>
      </c>
      <c r="K178" s="3">
        <v>0.8106</v>
      </c>
      <c r="L178" s="3">
        <v>0.8105</v>
      </c>
      <c r="M178" s="3">
        <v>0.8103</v>
      </c>
      <c r="N178" s="3">
        <v>0.8102</v>
      </c>
    </row>
    <row r="179" spans="4:14" ht="12.75">
      <c r="D179" s="3">
        <v>247</v>
      </c>
      <c r="E179" s="3">
        <v>0.5853</v>
      </c>
      <c r="F179" s="3">
        <v>0.5851</v>
      </c>
      <c r="G179" s="3">
        <v>0.5849</v>
      </c>
      <c r="H179" s="3">
        <v>0.5847</v>
      </c>
      <c r="J179" s="4">
        <v>247</v>
      </c>
      <c r="K179" s="3">
        <v>0.81</v>
      </c>
      <c r="L179" s="3">
        <v>0.8099</v>
      </c>
      <c r="M179" s="3">
        <v>0.8097</v>
      </c>
      <c r="N179" s="3">
        <v>0.8095</v>
      </c>
    </row>
    <row r="180" spans="4:14" ht="12.75">
      <c r="D180" s="3">
        <v>248</v>
      </c>
      <c r="E180" s="3">
        <v>0.5846</v>
      </c>
      <c r="F180" s="3">
        <v>0.5844</v>
      </c>
      <c r="G180" s="3">
        <v>0.5843</v>
      </c>
      <c r="H180" s="3">
        <v>0.5841</v>
      </c>
      <c r="J180" s="4">
        <v>248</v>
      </c>
      <c r="K180" s="3">
        <v>0.8093</v>
      </c>
      <c r="L180" s="3">
        <v>0.8092</v>
      </c>
      <c r="M180" s="3">
        <v>0.809</v>
      </c>
      <c r="N180" s="3">
        <v>0.8089</v>
      </c>
    </row>
    <row r="181" spans="4:14" ht="12.75">
      <c r="D181" s="3">
        <v>249</v>
      </c>
      <c r="E181" s="3">
        <v>0.584</v>
      </c>
      <c r="F181" s="3">
        <v>0.5838</v>
      </c>
      <c r="G181" s="3">
        <v>0.5836</v>
      </c>
      <c r="H181" s="3">
        <v>0.5834</v>
      </c>
      <c r="J181" s="4">
        <v>249</v>
      </c>
      <c r="K181" s="3">
        <v>0.8087</v>
      </c>
      <c r="L181" s="3">
        <v>0.8085</v>
      </c>
      <c r="M181" s="3">
        <v>0.8084</v>
      </c>
      <c r="N181" s="3">
        <v>0.8082</v>
      </c>
    </row>
    <row r="182" spans="4:14" ht="12.75">
      <c r="D182" s="3"/>
      <c r="E182" s="3"/>
      <c r="F182" s="3"/>
      <c r="G182" s="3"/>
      <c r="H182" s="3"/>
      <c r="J182" s="4"/>
      <c r="K182" s="3"/>
      <c r="L182" s="3"/>
      <c r="M182" s="3"/>
      <c r="N182" s="3"/>
    </row>
    <row r="183" spans="4:14" ht="12.75">
      <c r="D183" s="3">
        <v>250</v>
      </c>
      <c r="E183" s="3">
        <v>0.5833</v>
      </c>
      <c r="F183" s="3">
        <v>0.5831</v>
      </c>
      <c r="G183" s="3">
        <v>0.5829</v>
      </c>
      <c r="H183" s="3">
        <v>0.5828</v>
      </c>
      <c r="J183" s="4">
        <v>250</v>
      </c>
      <c r="K183" s="3">
        <v>0.8081</v>
      </c>
      <c r="L183" s="3">
        <v>0.8079</v>
      </c>
      <c r="M183" s="3">
        <v>0.8078</v>
      </c>
      <c r="N183" s="3">
        <v>0.8076</v>
      </c>
    </row>
    <row r="184" spans="4:14" ht="12.75">
      <c r="D184" s="3">
        <v>251</v>
      </c>
      <c r="E184" s="3">
        <v>0.5827</v>
      </c>
      <c r="F184" s="3">
        <v>0.5825</v>
      </c>
      <c r="G184" s="3">
        <v>0.5823</v>
      </c>
      <c r="H184" s="3">
        <v>0.5821</v>
      </c>
      <c r="J184" s="4">
        <v>251</v>
      </c>
      <c r="K184" s="3">
        <v>0.8075</v>
      </c>
      <c r="L184" s="3">
        <v>0.8073</v>
      </c>
      <c r="M184" s="3">
        <v>0.8071</v>
      </c>
      <c r="N184" s="3">
        <v>0.807</v>
      </c>
    </row>
    <row r="185" spans="4:14" ht="12.75">
      <c r="D185" s="3">
        <v>252</v>
      </c>
      <c r="E185" s="3">
        <v>0.582</v>
      </c>
      <c r="F185" s="3">
        <v>0.5819</v>
      </c>
      <c r="G185" s="3">
        <v>0.5817</v>
      </c>
      <c r="H185" s="3">
        <v>0.5816</v>
      </c>
      <c r="J185" s="4">
        <v>252</v>
      </c>
      <c r="K185" s="3">
        <v>0.8068</v>
      </c>
      <c r="L185" s="3">
        <v>0.8067</v>
      </c>
      <c r="M185" s="3">
        <v>0.8065</v>
      </c>
      <c r="N185" s="3">
        <v>0.8064</v>
      </c>
    </row>
    <row r="186" spans="4:14" ht="12.75">
      <c r="D186" s="3">
        <v>253</v>
      </c>
      <c r="E186" s="3">
        <v>0.5814</v>
      </c>
      <c r="F186" s="3">
        <v>0.5812</v>
      </c>
      <c r="G186" s="3">
        <v>0.5811</v>
      </c>
      <c r="H186" s="3">
        <v>0.5809</v>
      </c>
      <c r="J186" s="4">
        <v>253</v>
      </c>
      <c r="K186" s="3">
        <v>0.8062</v>
      </c>
      <c r="L186" s="3">
        <v>0.8061</v>
      </c>
      <c r="M186" s="3">
        <v>0.8059</v>
      </c>
      <c r="N186" s="3">
        <v>0.8058</v>
      </c>
    </row>
    <row r="187" spans="4:14" ht="12.75">
      <c r="D187" s="3">
        <v>254</v>
      </c>
      <c r="E187" s="3">
        <v>0.5808</v>
      </c>
      <c r="F187" s="3">
        <v>0.5806</v>
      </c>
      <c r="G187" s="3">
        <v>0.5805</v>
      </c>
      <c r="H187" s="3">
        <v>0.5804</v>
      </c>
      <c r="J187" s="4">
        <v>254</v>
      </c>
      <c r="K187" s="3">
        <v>0.8056</v>
      </c>
      <c r="L187" s="3">
        <v>0.8055</v>
      </c>
      <c r="M187" s="3">
        <v>0.8053</v>
      </c>
      <c r="N187" s="3">
        <v>0.8052</v>
      </c>
    </row>
    <row r="188" spans="4:14" ht="12.75">
      <c r="D188" s="3">
        <v>255</v>
      </c>
      <c r="E188" s="3">
        <v>0.5802</v>
      </c>
      <c r="F188" s="3">
        <v>0.58</v>
      </c>
      <c r="G188" s="3">
        <v>0.5799</v>
      </c>
      <c r="H188" s="3">
        <v>0.5797</v>
      </c>
      <c r="J188" s="4">
        <v>255</v>
      </c>
      <c r="K188" s="3">
        <v>0.805</v>
      </c>
      <c r="L188" s="3">
        <v>0.8049</v>
      </c>
      <c r="M188" s="3">
        <v>0.8047</v>
      </c>
      <c r="N188" s="3">
        <v>0.8046</v>
      </c>
    </row>
    <row r="189" spans="4:14" ht="12.75">
      <c r="D189" s="3">
        <v>256</v>
      </c>
      <c r="E189" s="3">
        <v>0.5796</v>
      </c>
      <c r="F189" s="3">
        <v>0.5794</v>
      </c>
      <c r="G189" s="3">
        <v>0.5793</v>
      </c>
      <c r="H189" s="3">
        <v>0.5791</v>
      </c>
      <c r="J189" s="4">
        <v>256</v>
      </c>
      <c r="K189" s="3">
        <v>0.8045</v>
      </c>
      <c r="L189" s="3">
        <v>0.8043</v>
      </c>
      <c r="M189" s="3">
        <v>0.8042</v>
      </c>
      <c r="N189" s="3">
        <v>0.804</v>
      </c>
    </row>
    <row r="190" spans="4:14" ht="12.75">
      <c r="D190" s="3">
        <v>257</v>
      </c>
      <c r="E190" s="3">
        <v>0.579</v>
      </c>
      <c r="F190" s="3">
        <v>0.5788</v>
      </c>
      <c r="G190" s="3">
        <v>0.5787</v>
      </c>
      <c r="H190" s="3">
        <v>0.5786</v>
      </c>
      <c r="J190" s="4">
        <v>257</v>
      </c>
      <c r="K190" s="3">
        <v>0.8038</v>
      </c>
      <c r="L190" s="3">
        <v>0.8037</v>
      </c>
      <c r="M190" s="3">
        <v>0.8036</v>
      </c>
      <c r="N190" s="3">
        <v>0.8034</v>
      </c>
    </row>
    <row r="191" spans="4:14" ht="12.75">
      <c r="D191" s="3">
        <v>258</v>
      </c>
      <c r="E191" s="3">
        <v>0.5784</v>
      </c>
      <c r="F191" s="3">
        <v>0.5783</v>
      </c>
      <c r="G191" s="3">
        <v>0.5781</v>
      </c>
      <c r="H191" s="3">
        <v>0.578</v>
      </c>
      <c r="J191" s="4">
        <v>258</v>
      </c>
      <c r="K191" s="3">
        <v>0.8033</v>
      </c>
      <c r="L191" s="3">
        <v>0.8032</v>
      </c>
      <c r="M191" s="3">
        <v>0.803</v>
      </c>
      <c r="N191" s="3">
        <v>0.8028</v>
      </c>
    </row>
    <row r="192" spans="4:14" ht="12.75">
      <c r="D192" s="3">
        <v>259</v>
      </c>
      <c r="E192" s="3">
        <v>0.5778</v>
      </c>
      <c r="F192" s="3">
        <v>0.5777</v>
      </c>
      <c r="G192" s="3">
        <v>0.5776</v>
      </c>
      <c r="H192" s="3">
        <v>0.5775</v>
      </c>
      <c r="J192" s="4">
        <v>259</v>
      </c>
      <c r="K192" s="3">
        <v>0.8027</v>
      </c>
      <c r="L192" s="3">
        <v>0.8026</v>
      </c>
      <c r="M192" s="3">
        <v>0.8024</v>
      </c>
      <c r="N192" s="3">
        <v>0.8023</v>
      </c>
    </row>
    <row r="193" spans="4:14" ht="12.75">
      <c r="D193" s="3"/>
      <c r="E193" s="3"/>
      <c r="F193" s="3"/>
      <c r="G193" s="3"/>
      <c r="H193" s="3"/>
      <c r="J193" s="4"/>
      <c r="K193" s="3"/>
      <c r="L193" s="3"/>
      <c r="M193" s="3"/>
      <c r="N193" s="3"/>
    </row>
    <row r="194" spans="4:14" ht="12.75">
      <c r="D194" s="3">
        <v>260</v>
      </c>
      <c r="E194" s="3">
        <v>0.5773</v>
      </c>
      <c r="F194" s="3">
        <v>0.5772</v>
      </c>
      <c r="G194" s="3">
        <v>0.577</v>
      </c>
      <c r="H194" s="3">
        <v>0.5769</v>
      </c>
      <c r="J194" s="4">
        <v>260</v>
      </c>
      <c r="K194" s="3">
        <v>0.8022</v>
      </c>
      <c r="L194" s="3">
        <v>0.8021</v>
      </c>
      <c r="M194" s="3">
        <v>0.8019</v>
      </c>
      <c r="N194" s="3">
        <v>0.8017</v>
      </c>
    </row>
    <row r="195" spans="4:14" ht="12.75">
      <c r="D195" s="3">
        <v>261</v>
      </c>
      <c r="E195" s="3">
        <v>0.5768</v>
      </c>
      <c r="F195" s="3">
        <v>0.5766</v>
      </c>
      <c r="G195" s="3">
        <v>0.5765</v>
      </c>
      <c r="H195" s="3">
        <v>0.5764</v>
      </c>
      <c r="J195" s="4">
        <v>261</v>
      </c>
      <c r="K195" s="3">
        <v>0.8016</v>
      </c>
      <c r="L195" s="3">
        <v>0.8015</v>
      </c>
      <c r="M195" s="3">
        <v>0.8013</v>
      </c>
      <c r="N195" s="3">
        <v>0.8012</v>
      </c>
    </row>
    <row r="196" spans="4:14" ht="12.75">
      <c r="D196" s="3">
        <v>262</v>
      </c>
      <c r="E196" s="3">
        <v>0.5763</v>
      </c>
      <c r="F196" s="3">
        <v>0.5761</v>
      </c>
      <c r="G196" s="3">
        <v>0.576</v>
      </c>
      <c r="H196" s="3">
        <v>0.5758</v>
      </c>
      <c r="J196" s="4">
        <v>262</v>
      </c>
      <c r="K196" s="3">
        <v>0.8011</v>
      </c>
      <c r="L196" s="3">
        <v>0.8009</v>
      </c>
      <c r="M196" s="3">
        <v>0.8008</v>
      </c>
      <c r="N196" s="3">
        <v>0.8006</v>
      </c>
    </row>
    <row r="197" spans="4:14" ht="12.75">
      <c r="D197" s="3">
        <v>263</v>
      </c>
      <c r="E197" s="3">
        <v>0.5757</v>
      </c>
      <c r="F197" s="3">
        <v>0.5756</v>
      </c>
      <c r="G197" s="3">
        <v>0.5755</v>
      </c>
      <c r="H197" s="3">
        <v>0.5754</v>
      </c>
      <c r="J197" s="4">
        <v>263</v>
      </c>
      <c r="K197" s="3">
        <v>0.8005</v>
      </c>
      <c r="L197" s="3">
        <v>0.8004</v>
      </c>
      <c r="M197" s="3">
        <v>0.8003</v>
      </c>
      <c r="N197" s="3">
        <v>0.8001</v>
      </c>
    </row>
    <row r="198" spans="4:14" ht="12.75">
      <c r="D198" s="3">
        <v>264</v>
      </c>
      <c r="E198" s="3">
        <v>0.5752</v>
      </c>
      <c r="F198" s="3">
        <v>0.575</v>
      </c>
      <c r="G198" s="3">
        <v>0.5749</v>
      </c>
      <c r="H198" s="3">
        <v>0.5748</v>
      </c>
      <c r="J198" s="4">
        <v>264</v>
      </c>
      <c r="K198" s="3">
        <v>0.8</v>
      </c>
      <c r="L198" s="3">
        <v>0.7998</v>
      </c>
      <c r="M198" s="3">
        <v>0.7997</v>
      </c>
      <c r="N198" s="3">
        <v>0.7995</v>
      </c>
    </row>
    <row r="199" spans="4:14" ht="12.75">
      <c r="D199" s="3">
        <v>265</v>
      </c>
      <c r="E199" s="3">
        <v>0.5747</v>
      </c>
      <c r="F199" s="3">
        <v>0.5746</v>
      </c>
      <c r="G199" s="3">
        <v>0.5745</v>
      </c>
      <c r="H199" s="3">
        <v>0.5744</v>
      </c>
      <c r="J199" s="4">
        <v>265</v>
      </c>
      <c r="K199" s="3">
        <v>0.7994</v>
      </c>
      <c r="L199" s="3">
        <v>0.7993</v>
      </c>
      <c r="M199" s="3">
        <v>0.7992</v>
      </c>
      <c r="N199" s="3">
        <v>0.799</v>
      </c>
    </row>
    <row r="200" spans="4:14" ht="12.75">
      <c r="D200" s="3">
        <v>266</v>
      </c>
      <c r="E200" s="3">
        <v>0.5742</v>
      </c>
      <c r="F200" s="3">
        <v>0.5741</v>
      </c>
      <c r="G200" s="3">
        <v>0.5739</v>
      </c>
      <c r="H200" s="3">
        <v>0.5738</v>
      </c>
      <c r="J200" s="4">
        <v>266</v>
      </c>
      <c r="K200" s="3">
        <v>0.7988</v>
      </c>
      <c r="L200" s="3">
        <v>0.7987</v>
      </c>
      <c r="M200" s="3">
        <v>0.7986</v>
      </c>
      <c r="N200" s="3">
        <v>0.7985</v>
      </c>
    </row>
    <row r="201" spans="4:14" ht="12.75">
      <c r="D201" s="3">
        <v>267</v>
      </c>
      <c r="E201" s="3">
        <v>0.5737</v>
      </c>
      <c r="F201" s="3">
        <v>0.5736</v>
      </c>
      <c r="G201" s="3">
        <v>0.5735</v>
      </c>
      <c r="H201" s="3">
        <v>0.5734</v>
      </c>
      <c r="J201" s="4">
        <v>267</v>
      </c>
      <c r="K201" s="3">
        <v>0.7984</v>
      </c>
      <c r="L201" s="3">
        <v>0.7982</v>
      </c>
      <c r="M201" s="3">
        <v>0.7981</v>
      </c>
      <c r="N201" s="3">
        <v>0.798</v>
      </c>
    </row>
    <row r="202" spans="4:14" ht="12.75">
      <c r="D202" s="3">
        <v>268</v>
      </c>
      <c r="E202" s="3">
        <v>0.5732</v>
      </c>
      <c r="F202" s="3">
        <v>0.5731</v>
      </c>
      <c r="G202" s="3">
        <v>0.573</v>
      </c>
      <c r="H202" s="3">
        <v>0.5729</v>
      </c>
      <c r="J202" s="4">
        <v>268</v>
      </c>
      <c r="K202" s="3">
        <v>0.7978</v>
      </c>
      <c r="L202" s="3">
        <v>0.7977</v>
      </c>
      <c r="M202" s="3">
        <v>0.7975</v>
      </c>
      <c r="N202" s="3">
        <v>0.7974</v>
      </c>
    </row>
    <row r="203" spans="4:14" ht="12.75">
      <c r="D203" s="3">
        <v>269</v>
      </c>
      <c r="E203" s="3">
        <v>0.5728</v>
      </c>
      <c r="F203" s="3">
        <v>0.5727</v>
      </c>
      <c r="G203" s="3">
        <v>0.5726</v>
      </c>
      <c r="H203" s="3">
        <v>0.5724</v>
      </c>
      <c r="J203" s="4">
        <v>269</v>
      </c>
      <c r="K203" s="3">
        <v>0.7973</v>
      </c>
      <c r="L203" s="3">
        <v>0.7972</v>
      </c>
      <c r="M203" s="3">
        <v>0.7971</v>
      </c>
      <c r="N203" s="3">
        <v>0.7969</v>
      </c>
    </row>
    <row r="204" spans="4:14" ht="12.75">
      <c r="D204" s="3"/>
      <c r="E204" s="3"/>
      <c r="F204" s="3"/>
      <c r="G204" s="3"/>
      <c r="H204" s="3"/>
      <c r="J204" s="4"/>
      <c r="K204" s="3"/>
      <c r="L204" s="3"/>
      <c r="M204" s="3"/>
      <c r="N204" s="3"/>
    </row>
    <row r="205" spans="4:14" ht="12.75">
      <c r="D205" s="3">
        <v>270</v>
      </c>
      <c r="E205" s="3">
        <v>0.5723</v>
      </c>
      <c r="F205" s="3">
        <v>0.5722</v>
      </c>
      <c r="G205" s="3">
        <v>0.5721</v>
      </c>
      <c r="H205" s="3">
        <v>0.572</v>
      </c>
      <c r="J205" s="4">
        <v>270</v>
      </c>
      <c r="K205" s="3">
        <v>0.7968</v>
      </c>
      <c r="L205" s="3">
        <v>0.7966</v>
      </c>
      <c r="M205" s="3">
        <v>0.7965</v>
      </c>
      <c r="N205" s="3">
        <v>0.7964</v>
      </c>
    </row>
    <row r="206" spans="4:14" ht="12.75">
      <c r="D206" s="3">
        <v>271</v>
      </c>
      <c r="E206" s="3">
        <v>0.5719</v>
      </c>
      <c r="F206" s="3">
        <v>0.5718</v>
      </c>
      <c r="G206" s="3">
        <v>0.5717</v>
      </c>
      <c r="H206" s="3">
        <v>0.5715</v>
      </c>
      <c r="J206" s="4">
        <v>271</v>
      </c>
      <c r="K206" s="3">
        <v>0.7963</v>
      </c>
      <c r="L206" s="3">
        <v>0.7961</v>
      </c>
      <c r="M206" s="3">
        <v>0.796</v>
      </c>
      <c r="N206" s="3">
        <v>0.7958</v>
      </c>
    </row>
    <row r="207" spans="4:14" ht="12.75">
      <c r="D207" s="3">
        <v>272</v>
      </c>
      <c r="E207" s="3">
        <v>0.5714</v>
      </c>
      <c r="F207" s="3">
        <v>0.5713</v>
      </c>
      <c r="G207" s="3">
        <v>0.5712</v>
      </c>
      <c r="H207" s="3">
        <v>0.5711</v>
      </c>
      <c r="J207" s="4">
        <v>272</v>
      </c>
      <c r="K207" s="3">
        <v>0.7957</v>
      </c>
      <c r="L207" s="3">
        <v>0.7956</v>
      </c>
      <c r="M207" s="3">
        <v>0.7955</v>
      </c>
      <c r="N207" s="3">
        <v>0.7954</v>
      </c>
    </row>
    <row r="208" spans="4:14" ht="12.75">
      <c r="D208" s="3">
        <v>273</v>
      </c>
      <c r="E208" s="3">
        <v>0.571</v>
      </c>
      <c r="F208" s="3">
        <v>0.5709</v>
      </c>
      <c r="G208" s="3">
        <v>0.5707</v>
      </c>
      <c r="H208" s="3">
        <v>0.5706</v>
      </c>
      <c r="J208" s="4">
        <v>273</v>
      </c>
      <c r="K208" s="3">
        <v>0.7952</v>
      </c>
      <c r="L208" s="3">
        <v>0.7951</v>
      </c>
      <c r="M208" s="3">
        <v>0.7949</v>
      </c>
      <c r="N208" s="3">
        <v>0.7948</v>
      </c>
    </row>
    <row r="209" spans="4:14" ht="12.75">
      <c r="D209" s="3">
        <v>274</v>
      </c>
      <c r="E209" s="3">
        <v>0.5705</v>
      </c>
      <c r="F209" s="3">
        <v>0.5704</v>
      </c>
      <c r="G209" s="3">
        <v>0.5703</v>
      </c>
      <c r="H209" s="3">
        <v>0.5702</v>
      </c>
      <c r="J209" s="4">
        <v>274</v>
      </c>
      <c r="K209" s="3">
        <v>0.7947</v>
      </c>
      <c r="L209" s="3">
        <v>0.7946</v>
      </c>
      <c r="M209" s="3">
        <v>0.7945</v>
      </c>
      <c r="N209" s="3">
        <v>0.7943</v>
      </c>
    </row>
    <row r="210" spans="4:14" ht="12.75">
      <c r="D210" s="3">
        <v>275</v>
      </c>
      <c r="E210" s="3">
        <v>0.5701</v>
      </c>
      <c r="F210" s="3">
        <v>0.57</v>
      </c>
      <c r="G210" s="3">
        <v>0.5698</v>
      </c>
      <c r="H210" s="3">
        <v>0.5698</v>
      </c>
      <c r="J210" s="4">
        <v>275</v>
      </c>
      <c r="K210" s="3">
        <v>0.7942</v>
      </c>
      <c r="L210" s="3">
        <v>0.7941</v>
      </c>
      <c r="M210" s="3">
        <v>0.7939</v>
      </c>
      <c r="N210" s="3">
        <v>0.7938</v>
      </c>
    </row>
    <row r="211" spans="4:14" ht="12.75">
      <c r="D211" s="3">
        <v>276</v>
      </c>
      <c r="E211" s="3">
        <v>0.5697</v>
      </c>
      <c r="F211" s="3">
        <v>0.5696</v>
      </c>
      <c r="G211" s="3">
        <v>0.5695</v>
      </c>
      <c r="H211" s="3">
        <v>0.5694</v>
      </c>
      <c r="J211" s="4">
        <v>276</v>
      </c>
      <c r="K211" s="3">
        <v>0.7937</v>
      </c>
      <c r="L211" s="3">
        <v>0.7936</v>
      </c>
      <c r="M211" s="3">
        <v>0.7934</v>
      </c>
      <c r="N211" s="3">
        <v>0.7933</v>
      </c>
    </row>
    <row r="212" spans="4:14" ht="12.75">
      <c r="D212" s="3">
        <v>277</v>
      </c>
      <c r="E212" s="3">
        <v>0.5693</v>
      </c>
      <c r="F212" s="3">
        <v>0.5691</v>
      </c>
      <c r="G212" s="3">
        <v>0.569</v>
      </c>
      <c r="H212" s="3">
        <v>0.5689</v>
      </c>
      <c r="J212" s="4">
        <v>277</v>
      </c>
      <c r="K212" s="3">
        <v>0.7932</v>
      </c>
      <c r="L212" s="3">
        <v>0.793</v>
      </c>
      <c r="M212" s="3">
        <v>0.7929</v>
      </c>
      <c r="N212" s="3">
        <v>0.7928</v>
      </c>
    </row>
    <row r="213" spans="4:14" ht="12.75">
      <c r="D213" s="3">
        <v>278</v>
      </c>
      <c r="E213" s="3">
        <v>0.5688</v>
      </c>
      <c r="F213" s="3">
        <v>0.5688</v>
      </c>
      <c r="G213" s="3">
        <v>0.5687</v>
      </c>
      <c r="H213" s="3">
        <v>0.5686</v>
      </c>
      <c r="J213" s="4">
        <v>278</v>
      </c>
      <c r="K213" s="3">
        <v>0.7927</v>
      </c>
      <c r="L213" s="3">
        <v>0.7926</v>
      </c>
      <c r="M213" s="3">
        <v>0.7924</v>
      </c>
      <c r="N213" s="3">
        <v>0.7923</v>
      </c>
    </row>
    <row r="214" spans="4:14" ht="12.75">
      <c r="D214" s="3">
        <v>279</v>
      </c>
      <c r="E214" s="3">
        <v>0.5685</v>
      </c>
      <c r="F214" s="3">
        <v>0.5683</v>
      </c>
      <c r="G214" s="3">
        <v>0.5682</v>
      </c>
      <c r="H214" s="3">
        <v>0.5681</v>
      </c>
      <c r="J214" s="4">
        <v>279</v>
      </c>
      <c r="K214" s="3">
        <v>0.7922</v>
      </c>
      <c r="L214" s="3">
        <v>0.792</v>
      </c>
      <c r="M214" s="3">
        <v>0.7919</v>
      </c>
      <c r="N214" s="3">
        <v>0.7918</v>
      </c>
    </row>
    <row r="215" spans="4:14" ht="12.75">
      <c r="D215" s="3"/>
      <c r="E215" s="3"/>
      <c r="F215" s="3"/>
      <c r="G215" s="3"/>
      <c r="H215" s="3"/>
      <c r="J215" s="4"/>
      <c r="K215" s="3"/>
      <c r="L215" s="3"/>
      <c r="M215" s="3"/>
      <c r="N215" s="3"/>
    </row>
    <row r="216" spans="4:14" ht="12.75">
      <c r="D216" s="3">
        <v>280</v>
      </c>
      <c r="E216" s="3">
        <v>0.5681</v>
      </c>
      <c r="F216" s="3">
        <v>0.568</v>
      </c>
      <c r="G216" s="3">
        <v>0.5679</v>
      </c>
      <c r="H216" s="3">
        <v>0.5678</v>
      </c>
      <c r="J216" s="4">
        <v>280</v>
      </c>
      <c r="K216" s="3">
        <v>0.7917</v>
      </c>
      <c r="L216" s="3">
        <v>0.7915</v>
      </c>
      <c r="M216" s="3">
        <v>0.7914</v>
      </c>
      <c r="N216" s="3">
        <v>0.7913</v>
      </c>
    </row>
    <row r="217" spans="4:14" ht="12.75">
      <c r="D217" s="3">
        <v>281</v>
      </c>
      <c r="E217" s="3">
        <v>0.5676</v>
      </c>
      <c r="F217" s="3">
        <v>0.5675</v>
      </c>
      <c r="G217" s="3">
        <v>0.5675</v>
      </c>
      <c r="H217" s="3">
        <v>0.5674</v>
      </c>
      <c r="J217" s="4">
        <v>281</v>
      </c>
      <c r="K217" s="3">
        <v>0.7911</v>
      </c>
      <c r="L217" s="3">
        <v>0.791</v>
      </c>
      <c r="M217" s="3">
        <v>0.7909</v>
      </c>
      <c r="N217" s="3">
        <v>0.7908</v>
      </c>
    </row>
    <row r="218" spans="4:14" ht="12.75">
      <c r="D218" s="3">
        <v>282</v>
      </c>
      <c r="E218" s="3">
        <v>0.5673</v>
      </c>
      <c r="F218" s="3">
        <v>0.5672</v>
      </c>
      <c r="G218" s="3">
        <v>0.5671</v>
      </c>
      <c r="H218" s="3">
        <v>0.567</v>
      </c>
      <c r="J218" s="4">
        <v>282</v>
      </c>
      <c r="K218" s="3">
        <v>0.7907</v>
      </c>
      <c r="L218" s="3">
        <v>0.7905</v>
      </c>
      <c r="M218" s="3">
        <v>0.7904</v>
      </c>
      <c r="N218" s="3">
        <v>0.7902</v>
      </c>
    </row>
    <row r="219" spans="4:14" ht="12.75">
      <c r="D219" s="3">
        <v>283</v>
      </c>
      <c r="E219" s="3">
        <v>0.5669</v>
      </c>
      <c r="F219" s="3">
        <v>0.5668</v>
      </c>
      <c r="G219" s="3">
        <v>0.5667</v>
      </c>
      <c r="H219" s="3">
        <v>0.5666</v>
      </c>
      <c r="J219" s="4">
        <v>283</v>
      </c>
      <c r="K219" s="3">
        <v>0.7901</v>
      </c>
      <c r="L219" s="3">
        <v>0.79</v>
      </c>
      <c r="M219" s="3">
        <v>0.7899</v>
      </c>
      <c r="N219" s="3">
        <v>0.7898</v>
      </c>
    </row>
    <row r="220" spans="4:14" ht="12.75">
      <c r="D220" s="3">
        <v>284</v>
      </c>
      <c r="E220" s="3">
        <v>0.5665</v>
      </c>
      <c r="F220" s="3">
        <v>0.5665</v>
      </c>
      <c r="G220" s="3">
        <v>0.5664</v>
      </c>
      <c r="H220" s="3">
        <v>0.5662</v>
      </c>
      <c r="J220" s="4">
        <v>284</v>
      </c>
      <c r="K220" s="3">
        <v>0.7897</v>
      </c>
      <c r="L220" s="3">
        <v>0.7895</v>
      </c>
      <c r="M220" s="3">
        <v>0.7894</v>
      </c>
      <c r="N220" s="3">
        <v>0.7892</v>
      </c>
    </row>
    <row r="221" spans="4:14" ht="12.75">
      <c r="D221" s="3">
        <v>285</v>
      </c>
      <c r="E221" s="3">
        <v>0.5661</v>
      </c>
      <c r="F221" s="3">
        <v>0.5661</v>
      </c>
      <c r="G221" s="3">
        <v>0.566</v>
      </c>
      <c r="H221" s="3">
        <v>0.5659</v>
      </c>
      <c r="J221" s="4">
        <v>285</v>
      </c>
      <c r="K221" s="3">
        <v>0.7891</v>
      </c>
      <c r="L221" s="3">
        <v>0.789</v>
      </c>
      <c r="M221" s="3">
        <v>0.7889</v>
      </c>
      <c r="N221" s="3">
        <v>0.7888</v>
      </c>
    </row>
    <row r="222" spans="4:14" ht="12.75">
      <c r="D222" s="3">
        <v>286</v>
      </c>
      <c r="E222" s="3">
        <v>0.5658</v>
      </c>
      <c r="F222" s="3">
        <v>0.5658</v>
      </c>
      <c r="G222" s="3">
        <v>0.5656</v>
      </c>
      <c r="H222" s="3">
        <v>0.5655</v>
      </c>
      <c r="J222" s="4">
        <v>286</v>
      </c>
      <c r="K222" s="3">
        <v>0.7887</v>
      </c>
      <c r="L222" s="3">
        <v>0.7885</v>
      </c>
      <c r="M222" s="3">
        <v>0.7883</v>
      </c>
      <c r="N222" s="3">
        <v>0.7882</v>
      </c>
    </row>
    <row r="223" spans="4:14" ht="12.75">
      <c r="D223" s="3">
        <v>287</v>
      </c>
      <c r="E223" s="3">
        <v>0.5654</v>
      </c>
      <c r="F223" s="3">
        <v>0.5654</v>
      </c>
      <c r="G223" s="3">
        <v>0.5653</v>
      </c>
      <c r="H223" s="3">
        <v>0.5652</v>
      </c>
      <c r="J223" s="4">
        <v>287</v>
      </c>
      <c r="K223" s="3">
        <v>0.7881</v>
      </c>
      <c r="L223" s="3">
        <v>0.788</v>
      </c>
      <c r="M223" s="3">
        <v>0.7879</v>
      </c>
      <c r="N223" s="3">
        <v>0.7878</v>
      </c>
    </row>
    <row r="224" spans="4:14" ht="12.75">
      <c r="D224" s="3">
        <v>288</v>
      </c>
      <c r="E224" s="3">
        <v>0.5651</v>
      </c>
      <c r="F224" s="3">
        <v>0.5651</v>
      </c>
      <c r="G224" s="3">
        <v>0.5649</v>
      </c>
      <c r="H224" s="3">
        <v>0.5648</v>
      </c>
      <c r="J224" s="4">
        <v>288</v>
      </c>
      <c r="K224" s="3">
        <v>0.7877</v>
      </c>
      <c r="L224" s="3">
        <v>0.7876</v>
      </c>
      <c r="M224" s="3">
        <v>0.7874</v>
      </c>
      <c r="N224" s="3">
        <v>0.7872</v>
      </c>
    </row>
    <row r="225" spans="4:14" ht="12.75">
      <c r="D225" s="3">
        <v>289</v>
      </c>
      <c r="E225" s="3">
        <v>0.5647</v>
      </c>
      <c r="F225" s="3">
        <v>0.5647</v>
      </c>
      <c r="G225" s="3">
        <v>0.5646</v>
      </c>
      <c r="H225" s="3">
        <v>0.5645</v>
      </c>
      <c r="J225" s="4">
        <v>289</v>
      </c>
      <c r="K225" s="3">
        <v>0.7871</v>
      </c>
      <c r="L225" s="3">
        <v>0.787</v>
      </c>
      <c r="M225" s="3">
        <v>0.7869</v>
      </c>
      <c r="N225" s="3">
        <v>0.7868</v>
      </c>
    </row>
    <row r="226" spans="4:14" ht="12.75">
      <c r="D226" s="3"/>
      <c r="E226" s="3"/>
      <c r="F226" s="3"/>
      <c r="G226" s="3"/>
      <c r="H226" s="3"/>
      <c r="J226" s="4"/>
      <c r="K226" s="3"/>
      <c r="L226" s="3"/>
      <c r="M226" s="3"/>
      <c r="N226" s="3"/>
    </row>
    <row r="227" spans="4:14" ht="12.75">
      <c r="D227" s="3">
        <v>290</v>
      </c>
      <c r="E227" s="3">
        <v>0.5644</v>
      </c>
      <c r="F227" s="3">
        <v>0.5643</v>
      </c>
      <c r="G227" s="3">
        <v>0.5642</v>
      </c>
      <c r="H227" s="3">
        <v>0.5642</v>
      </c>
      <c r="J227" s="4">
        <v>290</v>
      </c>
      <c r="K227" s="3">
        <v>0.7867</v>
      </c>
      <c r="L227" s="3">
        <v>0.7865</v>
      </c>
      <c r="M227" s="3">
        <v>0.7864</v>
      </c>
      <c r="N227" s="3">
        <v>0.7862</v>
      </c>
    </row>
    <row r="228" spans="4:14" ht="12.75">
      <c r="D228" s="3">
        <v>291</v>
      </c>
      <c r="E228" s="3">
        <v>0.5641</v>
      </c>
      <c r="F228" s="3">
        <v>0.564</v>
      </c>
      <c r="G228" s="3">
        <v>0.5639</v>
      </c>
      <c r="H228" s="3">
        <v>0.5639</v>
      </c>
      <c r="J228" s="4">
        <v>291</v>
      </c>
      <c r="K228" s="3">
        <v>0.7861</v>
      </c>
      <c r="L228" s="3">
        <v>0.786</v>
      </c>
      <c r="M228" s="3">
        <v>0.7859</v>
      </c>
      <c r="N228" s="3">
        <v>0.7858</v>
      </c>
    </row>
    <row r="229" spans="4:14" ht="12.75">
      <c r="D229" s="3">
        <v>292</v>
      </c>
      <c r="E229" s="3">
        <v>0.5638</v>
      </c>
      <c r="F229" s="3">
        <v>0.5636</v>
      </c>
      <c r="G229" s="3">
        <v>0.5636</v>
      </c>
      <c r="H229" s="3">
        <v>0.5635</v>
      </c>
      <c r="J229" s="4">
        <v>292</v>
      </c>
      <c r="K229" s="3">
        <v>0.7857</v>
      </c>
      <c r="L229" s="3">
        <v>0.7855</v>
      </c>
      <c r="M229" s="3">
        <v>0.7854</v>
      </c>
      <c r="N229" s="3">
        <v>0.7853</v>
      </c>
    </row>
    <row r="230" spans="4:14" ht="12.75">
      <c r="D230" s="3">
        <v>293</v>
      </c>
      <c r="E230" s="3">
        <v>0.5634</v>
      </c>
      <c r="F230" s="3">
        <v>0.5634</v>
      </c>
      <c r="G230" s="3">
        <v>0.5633</v>
      </c>
      <c r="H230" s="3">
        <v>0.5632</v>
      </c>
      <c r="J230" s="4">
        <v>293</v>
      </c>
      <c r="K230" s="3">
        <v>0.7852</v>
      </c>
      <c r="L230" s="3">
        <v>0.785</v>
      </c>
      <c r="M230" s="3">
        <v>0.7849</v>
      </c>
      <c r="N230" s="3">
        <v>0.7848</v>
      </c>
    </row>
    <row r="231" spans="4:14" ht="12.75">
      <c r="D231" s="3">
        <v>294</v>
      </c>
      <c r="E231" s="3">
        <v>0.5631</v>
      </c>
      <c r="F231" s="3">
        <v>0.563</v>
      </c>
      <c r="G231" s="3">
        <v>0.5629</v>
      </c>
      <c r="H231" s="3">
        <v>0.5629</v>
      </c>
      <c r="J231" s="4">
        <v>294</v>
      </c>
      <c r="K231" s="3">
        <v>0.7846</v>
      </c>
      <c r="L231" s="3">
        <v>0.7845</v>
      </c>
      <c r="M231" s="3">
        <v>0.7844</v>
      </c>
      <c r="N231" s="3">
        <v>0.7843</v>
      </c>
    </row>
    <row r="232" spans="4:14" ht="12.75">
      <c r="D232" s="3">
        <v>295</v>
      </c>
      <c r="E232" s="3">
        <v>0.5628</v>
      </c>
      <c r="F232" s="3">
        <v>0.5627</v>
      </c>
      <c r="G232" s="3">
        <v>0.5627</v>
      </c>
      <c r="H232" s="3">
        <v>0.5626</v>
      </c>
      <c r="J232" s="4">
        <v>295</v>
      </c>
      <c r="K232" s="3">
        <v>0.7842</v>
      </c>
      <c r="L232" s="3">
        <v>0.7841</v>
      </c>
      <c r="M232" s="3">
        <v>0.7839</v>
      </c>
      <c r="N232" s="3">
        <v>0.7838</v>
      </c>
    </row>
    <row r="233" spans="4:14" ht="12.75">
      <c r="D233" s="3">
        <v>296</v>
      </c>
      <c r="E233" s="3">
        <v>0.5624</v>
      </c>
      <c r="F233" s="3">
        <v>0.5624</v>
      </c>
      <c r="G233" s="3">
        <v>0.5623</v>
      </c>
      <c r="H233" s="3">
        <v>0.5622</v>
      </c>
      <c r="J233" s="4">
        <v>296</v>
      </c>
      <c r="K233" s="3">
        <v>0.7836</v>
      </c>
      <c r="L233" s="3">
        <v>0.7835</v>
      </c>
      <c r="M233" s="3">
        <v>0.7834</v>
      </c>
      <c r="N233" s="3">
        <v>0.7833</v>
      </c>
    </row>
    <row r="234" spans="4:14" ht="12.75">
      <c r="D234" s="3">
        <v>297</v>
      </c>
      <c r="E234" s="3">
        <v>0.5622</v>
      </c>
      <c r="F234" s="3">
        <v>0.5621</v>
      </c>
      <c r="G234" s="3">
        <v>0.562</v>
      </c>
      <c r="H234" s="3">
        <v>0.5619</v>
      </c>
      <c r="J234" s="4">
        <v>297</v>
      </c>
      <c r="K234" s="3">
        <v>0.7832</v>
      </c>
      <c r="L234" s="3">
        <v>0.7831</v>
      </c>
      <c r="M234" s="3">
        <v>0.783</v>
      </c>
      <c r="N234" s="3">
        <v>0.7828</v>
      </c>
    </row>
    <row r="235" spans="2:14" ht="12.75">
      <c r="B235" s="1" t="s">
        <v>42</v>
      </c>
      <c r="D235" s="3">
        <v>297</v>
      </c>
      <c r="E235" s="3" t="s">
        <v>39</v>
      </c>
      <c r="F235" s="3">
        <v>0.5621</v>
      </c>
      <c r="G235" s="3">
        <v>48</v>
      </c>
      <c r="H235" s="3">
        <v>0.5619</v>
      </c>
      <c r="J235" s="4">
        <v>297</v>
      </c>
      <c r="K235" s="3">
        <v>0.7832</v>
      </c>
      <c r="L235" s="3">
        <v>0.7831</v>
      </c>
      <c r="M235" s="3">
        <v>0.783</v>
      </c>
      <c r="N235" s="3">
        <v>0.7828</v>
      </c>
    </row>
    <row r="236" spans="4:14" ht="12.75">
      <c r="D236" s="3">
        <v>298</v>
      </c>
      <c r="E236" s="3">
        <v>0.5618</v>
      </c>
      <c r="F236" s="3">
        <v>0.5618</v>
      </c>
      <c r="G236" s="3">
        <v>0.5617</v>
      </c>
      <c r="H236" s="3">
        <v>0.5616</v>
      </c>
      <c r="J236" s="4">
        <v>298</v>
      </c>
      <c r="K236" s="3">
        <v>0.7827</v>
      </c>
      <c r="L236" s="3">
        <v>0.7825</v>
      </c>
      <c r="M236" s="3">
        <v>0.7824</v>
      </c>
      <c r="N236" s="3">
        <v>0.7823</v>
      </c>
    </row>
    <row r="237" spans="4:14" ht="12.75">
      <c r="D237" s="3">
        <v>299</v>
      </c>
      <c r="E237" s="3">
        <v>0.5616</v>
      </c>
      <c r="F237" s="3">
        <v>0.5615</v>
      </c>
      <c r="G237" s="3">
        <v>0.5614</v>
      </c>
      <c r="H237" s="3">
        <v>0.5613</v>
      </c>
      <c r="J237" s="4">
        <v>299</v>
      </c>
      <c r="K237" s="3">
        <v>0.7822</v>
      </c>
      <c r="L237" s="3">
        <v>0.7821</v>
      </c>
      <c r="M237" s="3">
        <v>0.782</v>
      </c>
      <c r="N237" s="3">
        <v>0.7818</v>
      </c>
    </row>
    <row r="238" spans="4:14" ht="12.75">
      <c r="D238" s="3"/>
      <c r="E238" s="3"/>
      <c r="F238" s="3"/>
      <c r="G238" s="3"/>
      <c r="H238" s="3"/>
      <c r="J238" s="4"/>
      <c r="K238" s="3"/>
      <c r="L238" s="3"/>
      <c r="M238" s="3"/>
      <c r="N238" s="3"/>
    </row>
    <row r="239" spans="4:14" ht="12.75">
      <c r="D239" s="3">
        <v>300</v>
      </c>
      <c r="E239" s="3">
        <v>0.5612</v>
      </c>
      <c r="F239" s="3">
        <v>0.5612</v>
      </c>
      <c r="G239" s="3">
        <v>0.5611</v>
      </c>
      <c r="H239" s="3">
        <v>0.561</v>
      </c>
      <c r="J239" s="4">
        <v>300</v>
      </c>
      <c r="K239" s="3">
        <v>0.7817</v>
      </c>
      <c r="L239" s="3">
        <v>0.7816</v>
      </c>
      <c r="M239" s="3">
        <v>0.7815</v>
      </c>
      <c r="N239" s="3">
        <v>0.7814</v>
      </c>
    </row>
    <row r="240" spans="4:14" ht="12.75">
      <c r="D240" s="3">
        <v>301</v>
      </c>
      <c r="E240" s="3">
        <v>0.561</v>
      </c>
      <c r="F240" s="3">
        <v>0.5609</v>
      </c>
      <c r="G240" s="3">
        <v>0.5608</v>
      </c>
      <c r="H240" s="3">
        <v>0.5607</v>
      </c>
      <c r="J240" s="4">
        <v>301</v>
      </c>
      <c r="K240" s="3">
        <v>0.7813</v>
      </c>
      <c r="L240" s="3">
        <v>0.7812</v>
      </c>
      <c r="M240" s="3">
        <v>0.781</v>
      </c>
      <c r="N240" s="3">
        <v>0.7808</v>
      </c>
    </row>
    <row r="241" spans="4:14" ht="12.75">
      <c r="D241" s="3">
        <v>302</v>
      </c>
      <c r="E241" s="3">
        <v>0.5607</v>
      </c>
      <c r="F241" s="3">
        <v>0.5606</v>
      </c>
      <c r="G241" s="3">
        <v>0.5605</v>
      </c>
      <c r="H241" s="3">
        <v>0.5605</v>
      </c>
      <c r="J241" s="4">
        <v>302</v>
      </c>
      <c r="K241" s="3">
        <v>0.7807</v>
      </c>
      <c r="L241" s="3">
        <v>0.7806</v>
      </c>
      <c r="M241" s="3">
        <v>0.7805</v>
      </c>
      <c r="N241" s="3">
        <v>0.7804</v>
      </c>
    </row>
    <row r="242" spans="4:14" ht="12.75">
      <c r="D242" s="3">
        <v>303</v>
      </c>
      <c r="E242" s="3">
        <v>0.5604</v>
      </c>
      <c r="F242" s="3">
        <v>0.5603</v>
      </c>
      <c r="G242" s="3">
        <v>0.5602</v>
      </c>
      <c r="H242" s="3">
        <v>0.5602</v>
      </c>
      <c r="J242" s="4">
        <v>303</v>
      </c>
      <c r="K242" s="3">
        <v>0.7803</v>
      </c>
      <c r="L242" s="3">
        <v>0.7802</v>
      </c>
      <c r="M242" s="3">
        <v>0.78</v>
      </c>
      <c r="N242" s="3">
        <v>0.7799</v>
      </c>
    </row>
    <row r="243" spans="4:14" ht="12.75">
      <c r="D243" s="3">
        <v>304</v>
      </c>
      <c r="E243" s="3">
        <v>0.5601</v>
      </c>
      <c r="F243" s="3">
        <v>0.56</v>
      </c>
      <c r="G243" s="3">
        <v>0.56</v>
      </c>
      <c r="H243" s="3">
        <v>0.5599</v>
      </c>
      <c r="J243" s="4">
        <v>304</v>
      </c>
      <c r="K243" s="3">
        <v>0.7798</v>
      </c>
      <c r="L243" s="3">
        <v>0.7797</v>
      </c>
      <c r="M243" s="3">
        <v>0.7796</v>
      </c>
      <c r="N243" s="3">
        <v>0.7795</v>
      </c>
    </row>
    <row r="244" spans="4:14" ht="12.75">
      <c r="D244" s="3">
        <v>305</v>
      </c>
      <c r="E244" s="3">
        <v>0.5598</v>
      </c>
      <c r="F244" s="3">
        <v>0.5597</v>
      </c>
      <c r="G244" s="3">
        <v>0.5597</v>
      </c>
      <c r="H244" s="3">
        <v>0.5596</v>
      </c>
      <c r="J244" s="4">
        <v>305</v>
      </c>
      <c r="K244" s="3">
        <v>0.7794</v>
      </c>
      <c r="L244" s="3">
        <v>0.7792</v>
      </c>
      <c r="M244" s="3">
        <v>0.7791</v>
      </c>
      <c r="N244" s="3">
        <v>0.779</v>
      </c>
    </row>
    <row r="245" spans="4:14" ht="12.75">
      <c r="D245" s="3">
        <v>306</v>
      </c>
      <c r="E245" s="3">
        <v>0.5595</v>
      </c>
      <c r="F245" s="3">
        <v>0.5595</v>
      </c>
      <c r="G245" s="3">
        <v>0.5594</v>
      </c>
      <c r="H245" s="3">
        <v>0.5593</v>
      </c>
      <c r="J245" s="4">
        <v>306</v>
      </c>
      <c r="K245" s="3">
        <v>0.7789</v>
      </c>
      <c r="L245" s="3">
        <v>0.7787</v>
      </c>
      <c r="M245" s="3">
        <v>0.7786</v>
      </c>
      <c r="N245" s="3">
        <v>0.7785</v>
      </c>
    </row>
    <row r="246" spans="4:14" ht="12.75">
      <c r="D246" s="3">
        <v>307</v>
      </c>
      <c r="E246" s="3">
        <v>0.5592</v>
      </c>
      <c r="F246" s="3">
        <v>0.5592</v>
      </c>
      <c r="G246" s="3">
        <v>0.5591</v>
      </c>
      <c r="H246" s="3">
        <v>0.559</v>
      </c>
      <c r="J246" s="4">
        <v>307</v>
      </c>
      <c r="K246" s="3">
        <v>0.7783</v>
      </c>
      <c r="L246" s="3">
        <v>0.7782</v>
      </c>
      <c r="M246" s="3">
        <v>0.7781</v>
      </c>
      <c r="N246" s="3">
        <v>0.778</v>
      </c>
    </row>
    <row r="247" spans="4:14" ht="12.75">
      <c r="D247" s="3">
        <v>308</v>
      </c>
      <c r="E247" s="3">
        <v>0.559</v>
      </c>
      <c r="F247" s="3">
        <v>0.5589</v>
      </c>
      <c r="G247" s="3">
        <v>0.5589</v>
      </c>
      <c r="H247" s="3">
        <v>0.5588</v>
      </c>
      <c r="J247" s="4">
        <v>308</v>
      </c>
      <c r="K247" s="3">
        <v>0.7779</v>
      </c>
      <c r="L247" s="3">
        <v>0.7778</v>
      </c>
      <c r="M247" s="3">
        <v>0.7777</v>
      </c>
      <c r="N247" s="3">
        <v>0.7776</v>
      </c>
    </row>
    <row r="248" spans="4:14" ht="12.75">
      <c r="D248" s="3">
        <v>309</v>
      </c>
      <c r="E248" s="3">
        <v>0.5587</v>
      </c>
      <c r="F248" s="3">
        <v>0.5586</v>
      </c>
      <c r="G248" s="3">
        <v>0.5586</v>
      </c>
      <c r="H248" s="3">
        <v>0.5585</v>
      </c>
      <c r="J248" s="4">
        <v>309</v>
      </c>
      <c r="K248" s="3">
        <v>0.7774</v>
      </c>
      <c r="L248" s="3">
        <v>0.7773</v>
      </c>
      <c r="M248" s="3">
        <v>0.7772</v>
      </c>
      <c r="N248" s="3">
        <v>0.7771</v>
      </c>
    </row>
    <row r="249" spans="4:14" ht="12.75">
      <c r="D249" s="3"/>
      <c r="E249" s="3"/>
      <c r="F249" s="3"/>
      <c r="G249" s="3"/>
      <c r="H249" s="3"/>
      <c r="J249" s="4"/>
      <c r="K249" s="3"/>
      <c r="L249" s="3"/>
      <c r="M249" s="3"/>
      <c r="N249" s="3"/>
    </row>
    <row r="250" spans="4:14" ht="12.75">
      <c r="D250" s="3">
        <v>310</v>
      </c>
      <c r="E250" s="3">
        <v>0.5584</v>
      </c>
      <c r="F250" s="3">
        <v>0.5584</v>
      </c>
      <c r="G250" s="3">
        <v>0.5583</v>
      </c>
      <c r="H250" s="3">
        <v>0.5582</v>
      </c>
      <c r="J250" s="4">
        <v>310</v>
      </c>
      <c r="K250" s="3">
        <v>0.777</v>
      </c>
      <c r="L250" s="3">
        <v>0.7769</v>
      </c>
      <c r="M250" s="3">
        <v>0.7768</v>
      </c>
      <c r="N250" s="3">
        <v>0.7766</v>
      </c>
    </row>
    <row r="251" spans="4:14" ht="12.75">
      <c r="D251" s="3">
        <v>311</v>
      </c>
      <c r="E251" s="3">
        <v>0.5582</v>
      </c>
      <c r="F251" s="3">
        <v>0.5581</v>
      </c>
      <c r="G251" s="3">
        <v>0.558</v>
      </c>
      <c r="H251" s="3">
        <v>0.558</v>
      </c>
      <c r="J251" s="4">
        <v>311</v>
      </c>
      <c r="K251" s="3">
        <v>0.7765</v>
      </c>
      <c r="L251" s="3">
        <v>0.7764</v>
      </c>
      <c r="M251" s="3">
        <v>0.7763</v>
      </c>
      <c r="N251" s="3">
        <v>0.7762</v>
      </c>
    </row>
    <row r="252" spans="4:14" ht="12.75">
      <c r="D252" s="3">
        <v>312</v>
      </c>
      <c r="E252" s="3">
        <v>0.5579</v>
      </c>
      <c r="F252" s="3">
        <v>0.5579</v>
      </c>
      <c r="G252" s="3">
        <v>0.5578</v>
      </c>
      <c r="H252" s="3">
        <v>0.5577</v>
      </c>
      <c r="J252" s="4">
        <v>312</v>
      </c>
      <c r="K252" s="3">
        <v>0.7761</v>
      </c>
      <c r="L252" s="3">
        <v>0.776</v>
      </c>
      <c r="M252" s="3">
        <v>0.7759</v>
      </c>
      <c r="N252" s="3">
        <v>0.7758</v>
      </c>
    </row>
    <row r="253" spans="4:14" ht="12.75">
      <c r="D253" s="3">
        <v>313</v>
      </c>
      <c r="E253" s="3">
        <v>0.5576</v>
      </c>
      <c r="F253" s="3">
        <v>0.5576</v>
      </c>
      <c r="G253" s="3">
        <v>0.5575</v>
      </c>
      <c r="H253" s="3">
        <v>0.5575</v>
      </c>
      <c r="J253" s="4">
        <v>313</v>
      </c>
      <c r="K253" s="3">
        <v>0.7757</v>
      </c>
      <c r="L253" s="3">
        <v>0.7756</v>
      </c>
      <c r="M253" s="3">
        <v>0.7755</v>
      </c>
      <c r="N253" s="3">
        <v>0.7754</v>
      </c>
    </row>
    <row r="254" spans="4:14" ht="12.75">
      <c r="D254" s="3">
        <v>314</v>
      </c>
      <c r="E254" s="3">
        <v>0.5574</v>
      </c>
      <c r="F254" s="3">
        <v>0.5573</v>
      </c>
      <c r="G254" s="3">
        <v>0.5572</v>
      </c>
      <c r="H254" s="3">
        <v>0.5572</v>
      </c>
      <c r="J254" s="4">
        <v>314</v>
      </c>
      <c r="K254" s="3">
        <v>0.7753</v>
      </c>
      <c r="L254" s="3">
        <v>0.7752</v>
      </c>
      <c r="M254" s="3">
        <v>0.775</v>
      </c>
      <c r="N254" s="3">
        <v>0.7749</v>
      </c>
    </row>
    <row r="255" spans="4:14" ht="12.75">
      <c r="D255" s="3">
        <v>315</v>
      </c>
      <c r="E255" s="3">
        <v>0.5571</v>
      </c>
      <c r="F255" s="3">
        <v>0.5571</v>
      </c>
      <c r="G255" s="3">
        <v>0.557</v>
      </c>
      <c r="H255" s="3">
        <v>0.557</v>
      </c>
      <c r="J255" s="4">
        <v>315</v>
      </c>
      <c r="K255" s="3">
        <v>0.7748</v>
      </c>
      <c r="L255" s="3">
        <v>0.7747</v>
      </c>
      <c r="M255" s="3">
        <v>0.7746</v>
      </c>
      <c r="N255" s="3">
        <v>0.7745</v>
      </c>
    </row>
    <row r="256" spans="4:14" ht="12.75">
      <c r="D256" s="3">
        <v>316</v>
      </c>
      <c r="E256" s="3">
        <v>0.5569</v>
      </c>
      <c r="F256" s="3">
        <v>0.5568</v>
      </c>
      <c r="G256" s="3">
        <v>0.5567</v>
      </c>
      <c r="H256" s="3">
        <v>0.5567</v>
      </c>
      <c r="J256" s="4">
        <v>316</v>
      </c>
      <c r="K256" s="3">
        <v>0.7744</v>
      </c>
      <c r="L256" s="3">
        <v>0.7744</v>
      </c>
      <c r="M256" s="3">
        <v>0.7742</v>
      </c>
      <c r="N256" s="3">
        <v>0.7741</v>
      </c>
    </row>
    <row r="257" spans="4:14" ht="12.75">
      <c r="D257" s="3">
        <v>317</v>
      </c>
      <c r="E257" s="3">
        <v>0.5566</v>
      </c>
      <c r="F257" s="3">
        <v>0.5566</v>
      </c>
      <c r="G257" s="3">
        <v>0.5565</v>
      </c>
      <c r="H257" s="3">
        <v>0.5564</v>
      </c>
      <c r="J257" s="4">
        <v>317</v>
      </c>
      <c r="K257" s="3">
        <v>0.774</v>
      </c>
      <c r="L257" s="3">
        <v>0.7739</v>
      </c>
      <c r="M257" s="3">
        <v>0.7738</v>
      </c>
      <c r="N257" s="3">
        <v>0.7737</v>
      </c>
    </row>
    <row r="258" spans="4:14" ht="12.75">
      <c r="D258" s="3">
        <v>318</v>
      </c>
      <c r="E258" s="3">
        <v>0.5564</v>
      </c>
      <c r="F258" s="3">
        <v>0.5563</v>
      </c>
      <c r="G258" s="3">
        <v>0.5562</v>
      </c>
      <c r="H258" s="3">
        <v>0.5562</v>
      </c>
      <c r="J258" s="4">
        <v>318</v>
      </c>
      <c r="K258" s="3">
        <v>0.7736</v>
      </c>
      <c r="L258" s="3">
        <v>0.7735</v>
      </c>
      <c r="M258" s="3">
        <v>0.7734</v>
      </c>
      <c r="N258" s="3">
        <v>0.7733</v>
      </c>
    </row>
    <row r="259" spans="4:14" ht="12.75">
      <c r="D259" s="3">
        <v>319</v>
      </c>
      <c r="E259" s="3">
        <v>0.5561</v>
      </c>
      <c r="F259" s="3">
        <v>0.5561</v>
      </c>
      <c r="G259" s="3">
        <v>0.556</v>
      </c>
      <c r="H259" s="3">
        <v>0.556</v>
      </c>
      <c r="J259" s="4">
        <v>319</v>
      </c>
      <c r="K259" s="3">
        <v>0.7732</v>
      </c>
      <c r="L259" s="3">
        <v>0.7731</v>
      </c>
      <c r="M259" s="3">
        <v>0.773</v>
      </c>
      <c r="N259" s="3">
        <v>0.773</v>
      </c>
    </row>
    <row r="260" spans="4:14" ht="12.75">
      <c r="D260" s="3"/>
      <c r="E260" s="3"/>
      <c r="F260" s="3"/>
      <c r="G260" s="3"/>
      <c r="H260" s="3"/>
      <c r="J260" s="4"/>
      <c r="K260" s="3"/>
      <c r="L260" s="3"/>
      <c r="M260" s="3"/>
      <c r="N260" s="3"/>
    </row>
    <row r="261" spans="4:14" ht="12.75">
      <c r="D261" s="3">
        <v>320</v>
      </c>
      <c r="E261" s="3">
        <v>0.5559</v>
      </c>
      <c r="F261" s="3">
        <v>0.5558</v>
      </c>
      <c r="G261" s="3">
        <v>0.5557</v>
      </c>
      <c r="H261" s="3">
        <v>0.5557</v>
      </c>
      <c r="J261" s="4">
        <v>320</v>
      </c>
      <c r="K261" s="3">
        <v>0.7729</v>
      </c>
      <c r="L261" s="3">
        <v>0.7727</v>
      </c>
      <c r="M261" s="3">
        <v>0.7726</v>
      </c>
      <c r="N261" s="3">
        <v>0.7725</v>
      </c>
    </row>
    <row r="262" spans="4:14" ht="12.75">
      <c r="D262" s="3">
        <v>321</v>
      </c>
      <c r="E262" s="3">
        <v>0.5556</v>
      </c>
      <c r="F262" s="3">
        <v>0.5556</v>
      </c>
      <c r="G262" s="3">
        <v>0.5555</v>
      </c>
      <c r="H262" s="3">
        <v>0.5555</v>
      </c>
      <c r="J262" s="4">
        <v>321</v>
      </c>
      <c r="K262" s="3">
        <v>0.7725</v>
      </c>
      <c r="L262" s="3">
        <v>0.7724</v>
      </c>
      <c r="M262" s="3">
        <v>0.7723</v>
      </c>
      <c r="N262" s="3">
        <v>0.7722</v>
      </c>
    </row>
    <row r="263" spans="4:14" ht="12.75">
      <c r="D263" s="3">
        <v>322</v>
      </c>
      <c r="E263" s="3">
        <v>0.5554</v>
      </c>
      <c r="F263" s="3">
        <v>0.5553</v>
      </c>
      <c r="G263" s="3">
        <v>0.5552</v>
      </c>
      <c r="H263" s="3">
        <v>0.5552</v>
      </c>
      <c r="J263" s="4">
        <v>322</v>
      </c>
      <c r="K263" s="3">
        <v>0.7721</v>
      </c>
      <c r="L263" s="3">
        <v>0.772</v>
      </c>
      <c r="M263" s="3">
        <v>0.7719</v>
      </c>
      <c r="N263" s="3">
        <v>0.7718</v>
      </c>
    </row>
    <row r="264" spans="4:14" ht="12.75">
      <c r="D264" s="3">
        <v>323</v>
      </c>
      <c r="E264" s="3">
        <v>0.5551</v>
      </c>
      <c r="F264" s="3">
        <v>0.5551</v>
      </c>
      <c r="G264" s="3">
        <v>0.555</v>
      </c>
      <c r="H264" s="3">
        <v>0.555</v>
      </c>
      <c r="J264" s="4">
        <v>323</v>
      </c>
      <c r="K264" s="3">
        <v>0.7717</v>
      </c>
      <c r="L264" s="3">
        <v>0.7717</v>
      </c>
      <c r="M264" s="3">
        <v>0.7716</v>
      </c>
      <c r="N264" s="3">
        <v>0.7715</v>
      </c>
    </row>
    <row r="265" spans="4:14" ht="12.75">
      <c r="D265" s="3">
        <v>324</v>
      </c>
      <c r="E265" s="3">
        <v>0.5549</v>
      </c>
      <c r="F265" s="3">
        <v>0.5548</v>
      </c>
      <c r="G265" s="3">
        <v>0.5548</v>
      </c>
      <c r="H265" s="3">
        <v>0.5547</v>
      </c>
      <c r="J265" s="4">
        <v>324</v>
      </c>
      <c r="K265" s="3">
        <v>0.7714</v>
      </c>
      <c r="L265" s="3">
        <v>0.7713</v>
      </c>
      <c r="M265" s="3">
        <v>0.7712</v>
      </c>
      <c r="N265" s="3">
        <v>0.7712</v>
      </c>
    </row>
    <row r="266" spans="4:14" ht="12.75">
      <c r="D266" s="3">
        <v>325</v>
      </c>
      <c r="E266" s="3">
        <v>0.5547</v>
      </c>
      <c r="F266" s="3">
        <v>0.5546</v>
      </c>
      <c r="G266" s="3">
        <v>0.5546</v>
      </c>
      <c r="H266" s="3">
        <v>0.5544</v>
      </c>
      <c r="J266" s="4">
        <v>325</v>
      </c>
      <c r="K266" s="3">
        <v>0.7711</v>
      </c>
      <c r="L266" s="3">
        <v>0.771</v>
      </c>
      <c r="M266" s="3">
        <v>0.7709</v>
      </c>
      <c r="N266" s="3">
        <v>0.7708</v>
      </c>
    </row>
    <row r="267" spans="4:14" ht="12.75">
      <c r="D267" s="3">
        <v>326</v>
      </c>
      <c r="E267" s="3">
        <v>0.5544</v>
      </c>
      <c r="F267" s="3">
        <v>0.5543</v>
      </c>
      <c r="G267" s="3">
        <v>0.5543</v>
      </c>
      <c r="H267" s="3">
        <v>0.5542</v>
      </c>
      <c r="J267" s="4">
        <v>326</v>
      </c>
      <c r="K267" s="3">
        <v>0.7707</v>
      </c>
      <c r="L267" s="3">
        <v>0.7707</v>
      </c>
      <c r="M267" s="3">
        <v>0.7706</v>
      </c>
      <c r="N267" s="3">
        <v>0.7705</v>
      </c>
    </row>
    <row r="268" spans="4:14" ht="12.75">
      <c r="D268" s="3">
        <v>327</v>
      </c>
      <c r="E268" s="3">
        <v>0.5542</v>
      </c>
      <c r="F268" s="3">
        <v>0.5541</v>
      </c>
      <c r="G268" s="3">
        <v>0.5541</v>
      </c>
      <c r="H268" s="3">
        <v>0.554</v>
      </c>
      <c r="J268" s="4">
        <v>327</v>
      </c>
      <c r="K268" s="3">
        <v>0.7705</v>
      </c>
      <c r="L268" s="3">
        <v>0.7704</v>
      </c>
      <c r="M268" s="3">
        <v>0.7703</v>
      </c>
      <c r="N268" s="3">
        <v>0.7702</v>
      </c>
    </row>
    <row r="269" spans="4:14" ht="12.75">
      <c r="D269" s="3">
        <v>328</v>
      </c>
      <c r="E269" s="3">
        <v>0.5539</v>
      </c>
      <c r="F269" s="3">
        <v>0.5539</v>
      </c>
      <c r="G269" s="3">
        <v>0.5538</v>
      </c>
      <c r="H269" s="3">
        <v>0.5538</v>
      </c>
      <c r="J269" s="4">
        <v>328</v>
      </c>
      <c r="K269" s="3">
        <v>0.7702</v>
      </c>
      <c r="L269" s="3">
        <v>0.7701</v>
      </c>
      <c r="M269" s="3">
        <v>0.77</v>
      </c>
      <c r="N269" s="3">
        <v>0.77</v>
      </c>
    </row>
    <row r="270" spans="4:14" ht="12.75">
      <c r="D270" s="3">
        <v>329</v>
      </c>
      <c r="E270" s="3">
        <v>0.5537</v>
      </c>
      <c r="F270" s="3">
        <v>0.5537</v>
      </c>
      <c r="G270" s="3">
        <v>0.5536</v>
      </c>
      <c r="H270" s="3">
        <v>0.5535</v>
      </c>
      <c r="J270" s="4">
        <v>329</v>
      </c>
      <c r="K270" s="3">
        <v>0.7699</v>
      </c>
      <c r="L270" s="3">
        <v>0.7699</v>
      </c>
      <c r="M270" s="3">
        <v>0.7698</v>
      </c>
      <c r="N270" s="3">
        <v>0.7697</v>
      </c>
    </row>
    <row r="271" spans="4:14" ht="12.75">
      <c r="D271" s="3"/>
      <c r="E271" s="3"/>
      <c r="F271" s="3"/>
      <c r="G271" s="3"/>
      <c r="H271" s="3"/>
      <c r="J271" s="4"/>
      <c r="K271" s="3"/>
      <c r="L271" s="3"/>
      <c r="M271" s="3"/>
      <c r="N271" s="3"/>
    </row>
    <row r="272" spans="4:14" ht="12.75">
      <c r="D272" s="3">
        <v>330</v>
      </c>
      <c r="E272" s="3">
        <v>0.5535</v>
      </c>
      <c r="F272" s="3">
        <v>0.5534</v>
      </c>
      <c r="G272" s="3">
        <v>0.5533</v>
      </c>
      <c r="H272" s="3">
        <v>0.5533</v>
      </c>
      <c r="J272" s="4">
        <v>330</v>
      </c>
      <c r="K272" s="3">
        <v>0.7696</v>
      </c>
      <c r="L272" s="3">
        <v>0.7696</v>
      </c>
      <c r="M272" s="3">
        <v>0.7695</v>
      </c>
      <c r="N272" s="3">
        <v>0.7695</v>
      </c>
    </row>
    <row r="273" spans="4:14" ht="12.75">
      <c r="D273" s="3">
        <v>331</v>
      </c>
      <c r="E273" s="3">
        <v>0.5532</v>
      </c>
      <c r="F273" s="3">
        <v>0.5531</v>
      </c>
      <c r="G273" s="3">
        <v>0.5531</v>
      </c>
      <c r="H273" s="3">
        <v>0.553</v>
      </c>
      <c r="J273" s="4">
        <v>331</v>
      </c>
      <c r="K273" s="3">
        <v>0.7694</v>
      </c>
      <c r="L273" s="3">
        <v>0.7693</v>
      </c>
      <c r="M273" s="3">
        <v>0.7693</v>
      </c>
      <c r="N273" s="3">
        <v>0.7692</v>
      </c>
    </row>
    <row r="274" spans="4:14" ht="12.75">
      <c r="D274" s="3">
        <v>332</v>
      </c>
      <c r="E274" s="3">
        <v>0.553</v>
      </c>
      <c r="F274" s="3">
        <v>0.5529</v>
      </c>
      <c r="G274" s="3">
        <v>0.5529</v>
      </c>
      <c r="H274" s="3">
        <v>0.5528</v>
      </c>
      <c r="J274" s="4">
        <v>332</v>
      </c>
      <c r="K274" s="3">
        <v>0.7692</v>
      </c>
      <c r="L274" s="3">
        <v>0.7691</v>
      </c>
      <c r="M274" s="3">
        <v>0.7691</v>
      </c>
      <c r="N274" s="3">
        <v>0.7691</v>
      </c>
    </row>
    <row r="275" spans="4:8" ht="12.75">
      <c r="D275" s="3">
        <v>333</v>
      </c>
      <c r="E275" s="3">
        <v>0.5528</v>
      </c>
      <c r="F275" s="3">
        <v>0.5527</v>
      </c>
      <c r="G275" s="3">
        <v>0.5526</v>
      </c>
      <c r="H275" s="3">
        <v>0.5526</v>
      </c>
    </row>
    <row r="276" spans="4:8" ht="12.75">
      <c r="D276" s="3">
        <v>334</v>
      </c>
      <c r="E276" s="3">
        <v>0.5525</v>
      </c>
      <c r="F276" s="3">
        <v>0.5525</v>
      </c>
      <c r="G276" s="3">
        <v>0.5524</v>
      </c>
      <c r="H276" s="3">
        <v>0.5524</v>
      </c>
    </row>
    <row r="277" spans="4:8" ht="12.75">
      <c r="D277" s="3">
        <v>335</v>
      </c>
      <c r="E277" s="3">
        <v>0.5523</v>
      </c>
      <c r="F277" s="3">
        <v>0.5522</v>
      </c>
      <c r="G277" s="3">
        <v>0.5522</v>
      </c>
      <c r="H277" s="3">
        <v>0.5521</v>
      </c>
    </row>
    <row r="278" spans="4:8" ht="12.75">
      <c r="D278" s="3">
        <v>336</v>
      </c>
      <c r="E278" s="3">
        <v>0.5521</v>
      </c>
      <c r="F278" s="3">
        <v>0.552</v>
      </c>
      <c r="G278" s="3">
        <v>0.552</v>
      </c>
      <c r="H278" s="3">
        <v>0.5519</v>
      </c>
    </row>
    <row r="279" spans="4:8" ht="12.75">
      <c r="D279" s="3">
        <v>337</v>
      </c>
      <c r="E279" s="3">
        <v>0.5518</v>
      </c>
      <c r="F279" s="3">
        <v>0.5518</v>
      </c>
      <c r="G279" s="3">
        <v>0.5517</v>
      </c>
      <c r="H279" s="3">
        <v>0.5516</v>
      </c>
    </row>
    <row r="280" spans="4:8" ht="12.75">
      <c r="D280" s="3">
        <v>338</v>
      </c>
      <c r="E280" s="3">
        <v>0.5516</v>
      </c>
      <c r="F280" s="3">
        <v>0.5515</v>
      </c>
      <c r="G280" s="3">
        <v>0.5515</v>
      </c>
      <c r="H280" s="3">
        <v>0.5514</v>
      </c>
    </row>
    <row r="281" spans="4:8" ht="12.75">
      <c r="D281" s="3">
        <v>339</v>
      </c>
      <c r="E281" s="3">
        <v>0.5513</v>
      </c>
      <c r="F281" s="3">
        <v>0.5513</v>
      </c>
      <c r="G281" s="3">
        <v>0.5512</v>
      </c>
      <c r="H281" s="3">
        <v>0.5512</v>
      </c>
    </row>
    <row r="282" spans="4:8" ht="12.75">
      <c r="D282" s="3"/>
      <c r="E282" s="3"/>
      <c r="F282" s="3"/>
      <c r="G282" s="3"/>
      <c r="H282" s="3"/>
    </row>
    <row r="283" spans="4:8" ht="12.75">
      <c r="D283" s="3">
        <v>340</v>
      </c>
      <c r="E283" s="3">
        <v>0.5511</v>
      </c>
      <c r="F283" s="3">
        <v>0.5511</v>
      </c>
      <c r="G283" s="3">
        <v>0.551</v>
      </c>
      <c r="H283" s="3">
        <v>0.5509</v>
      </c>
    </row>
    <row r="284" spans="4:8" ht="12.75">
      <c r="D284" s="3">
        <v>341</v>
      </c>
      <c r="E284" s="3">
        <v>0.5509</v>
      </c>
      <c r="F284" s="3">
        <v>0.5508</v>
      </c>
      <c r="G284" s="3">
        <v>0.5508</v>
      </c>
      <c r="H284" s="3">
        <v>0.5507</v>
      </c>
    </row>
    <row r="285" spans="4:8" ht="12.75">
      <c r="D285" s="3">
        <v>342</v>
      </c>
      <c r="E285" s="3">
        <v>0.5507</v>
      </c>
      <c r="F285" s="3">
        <v>0.5506</v>
      </c>
      <c r="G285" s="3">
        <v>0.5505</v>
      </c>
      <c r="H285" s="3">
        <v>0.5505</v>
      </c>
    </row>
    <row r="286" spans="4:8" ht="12.75">
      <c r="D286" s="3">
        <v>343</v>
      </c>
      <c r="E286" s="3">
        <v>0.5504</v>
      </c>
      <c r="F286" s="3">
        <v>0.5504</v>
      </c>
      <c r="G286" s="3">
        <v>0.5503</v>
      </c>
      <c r="H286" s="3">
        <v>0.5503</v>
      </c>
    </row>
    <row r="287" spans="4:8" ht="12.75">
      <c r="D287" s="3">
        <v>344</v>
      </c>
      <c r="E287" s="3">
        <v>0.5502</v>
      </c>
      <c r="F287" s="3">
        <v>0.5502</v>
      </c>
      <c r="G287" s="3">
        <v>0.5501</v>
      </c>
      <c r="H287" s="3">
        <v>0.55</v>
      </c>
    </row>
    <row r="288" spans="4:8" ht="12.75">
      <c r="D288" s="3">
        <v>345</v>
      </c>
      <c r="E288" s="3">
        <v>0.55</v>
      </c>
      <c r="F288" s="3">
        <v>0.5499</v>
      </c>
      <c r="G288" s="3">
        <v>0.5499</v>
      </c>
      <c r="H288" s="3">
        <v>0.5498</v>
      </c>
    </row>
    <row r="289" spans="4:8" ht="12.75">
      <c r="D289" s="3">
        <v>346</v>
      </c>
      <c r="E289" s="3">
        <v>0.5498</v>
      </c>
      <c r="F289" s="3">
        <v>0.5497</v>
      </c>
      <c r="G289" s="3">
        <v>0.5496</v>
      </c>
      <c r="H289" s="3">
        <v>0.5496</v>
      </c>
    </row>
    <row r="290" spans="4:8" ht="12.75">
      <c r="D290" s="3">
        <v>347</v>
      </c>
      <c r="E290" s="3">
        <v>0.5495</v>
      </c>
      <c r="F290" s="3">
        <v>0.5495</v>
      </c>
      <c r="G290" s="3">
        <v>0.5494</v>
      </c>
      <c r="H290" s="3">
        <v>0.5494</v>
      </c>
    </row>
    <row r="291" spans="4:8" ht="12.75">
      <c r="D291" s="3">
        <v>348</v>
      </c>
      <c r="E291" s="3">
        <v>0.5493</v>
      </c>
      <c r="F291" s="3">
        <v>0.5492</v>
      </c>
      <c r="G291" s="3">
        <v>0.5492</v>
      </c>
      <c r="H291" s="3">
        <v>0.5491</v>
      </c>
    </row>
    <row r="292" spans="4:8" ht="12.75">
      <c r="D292" s="3">
        <v>349</v>
      </c>
      <c r="E292" s="3">
        <v>0.5491</v>
      </c>
      <c r="F292" s="3">
        <v>0.549</v>
      </c>
      <c r="G292" s="3">
        <v>0.549</v>
      </c>
      <c r="H292" s="3">
        <v>0.5489</v>
      </c>
    </row>
    <row r="293" spans="4:8" ht="12.75">
      <c r="D293" s="3"/>
      <c r="E293" s="3"/>
      <c r="F293" s="3"/>
      <c r="G293" s="3"/>
      <c r="H293" s="3"/>
    </row>
    <row r="294" spans="4:8" ht="12.75">
      <c r="D294" s="3">
        <v>350</v>
      </c>
      <c r="E294" s="3">
        <v>0.5488</v>
      </c>
      <c r="F294" s="3">
        <v>0.5488</v>
      </c>
      <c r="G294" s="3">
        <v>0.5487</v>
      </c>
      <c r="H294" s="3">
        <v>0.5487</v>
      </c>
    </row>
    <row r="295" spans="4:8" ht="12.75">
      <c r="D295" s="3">
        <v>351</v>
      </c>
      <c r="E295" s="3">
        <v>0.5486</v>
      </c>
      <c r="F295" s="3">
        <v>0.5486</v>
      </c>
      <c r="G295" s="3">
        <v>0.5485</v>
      </c>
      <c r="H295" s="3">
        <v>0.5485</v>
      </c>
    </row>
    <row r="296" spans="4:8" ht="12.75">
      <c r="D296" s="3">
        <v>352</v>
      </c>
      <c r="E296" s="3">
        <v>0.5484</v>
      </c>
      <c r="F296" s="3">
        <v>0.5483</v>
      </c>
      <c r="G296" s="3">
        <v>0.5483</v>
      </c>
      <c r="H296" s="3">
        <v>0.5482</v>
      </c>
    </row>
    <row r="297" spans="4:8" ht="12.75">
      <c r="D297" s="3">
        <v>353</v>
      </c>
      <c r="E297" s="3">
        <v>0.5482</v>
      </c>
      <c r="F297" s="3">
        <v>0.5481</v>
      </c>
      <c r="G297" s="3">
        <v>0.5481</v>
      </c>
      <c r="H297" s="3">
        <v>0.548</v>
      </c>
    </row>
    <row r="298" spans="4:8" ht="12.75">
      <c r="D298" s="3">
        <v>354</v>
      </c>
      <c r="E298" s="3">
        <v>0.5479</v>
      </c>
      <c r="F298" s="3">
        <v>0.5479</v>
      </c>
      <c r="G298" s="3">
        <v>0.5478</v>
      </c>
      <c r="H298" s="3">
        <v>0.5478</v>
      </c>
    </row>
    <row r="299" spans="4:8" ht="12.75">
      <c r="D299" s="3">
        <v>355</v>
      </c>
      <c r="E299" s="3">
        <v>0.5477</v>
      </c>
      <c r="F299" s="3">
        <v>0.5477</v>
      </c>
      <c r="G299" s="3">
        <v>0.5476</v>
      </c>
      <c r="H299" s="3">
        <v>0.5475</v>
      </c>
    </row>
    <row r="300" spans="4:8" ht="12.75">
      <c r="D300" s="3">
        <v>356</v>
      </c>
      <c r="E300" s="3">
        <v>0.5475</v>
      </c>
      <c r="F300" s="3">
        <v>0.5474</v>
      </c>
      <c r="G300" s="3">
        <v>0.5474</v>
      </c>
      <c r="H300" s="3">
        <v>0.5473</v>
      </c>
    </row>
    <row r="301" spans="4:8" ht="12.75">
      <c r="D301" s="3">
        <v>357</v>
      </c>
      <c r="E301" s="3">
        <v>0.5472</v>
      </c>
      <c r="F301" s="3">
        <v>0.5472</v>
      </c>
      <c r="G301" s="3">
        <v>0.5471</v>
      </c>
      <c r="H301" s="3">
        <v>0.547</v>
      </c>
    </row>
    <row r="302" spans="4:8" ht="12.75">
      <c r="D302" s="3">
        <v>358</v>
      </c>
      <c r="E302" s="3">
        <v>0.547</v>
      </c>
      <c r="F302" s="3">
        <v>0.5469</v>
      </c>
      <c r="G302" s="3">
        <v>0.5469</v>
      </c>
      <c r="H302" s="3">
        <v>0.5468</v>
      </c>
    </row>
    <row r="303" spans="4:8" ht="12.75">
      <c r="D303" s="3">
        <v>359</v>
      </c>
      <c r="E303" s="3">
        <v>0.5468</v>
      </c>
      <c r="F303" s="3">
        <v>0.5467</v>
      </c>
      <c r="G303" s="3">
        <v>0.5466</v>
      </c>
      <c r="H303" s="3">
        <v>0.5466</v>
      </c>
    </row>
    <row r="304" spans="4:8" ht="12.75">
      <c r="D304" s="3"/>
      <c r="E304" s="3"/>
      <c r="F304" s="3"/>
      <c r="G304" s="3"/>
      <c r="H304" s="3"/>
    </row>
    <row r="305" spans="4:8" ht="12.75">
      <c r="D305" s="3">
        <v>360</v>
      </c>
      <c r="E305" s="3">
        <v>0.5465</v>
      </c>
      <c r="F305" s="3">
        <v>0.5465</v>
      </c>
      <c r="G305" s="3">
        <v>0.5464</v>
      </c>
      <c r="H305" s="3">
        <v>0.5464</v>
      </c>
    </row>
    <row r="306" spans="4:8" ht="12.75">
      <c r="D306" s="3">
        <v>361</v>
      </c>
      <c r="E306" s="3">
        <v>0.5463</v>
      </c>
      <c r="F306" s="3">
        <v>0.5462</v>
      </c>
      <c r="G306" s="3">
        <v>0.5462</v>
      </c>
      <c r="H306" s="3">
        <v>0.5461</v>
      </c>
    </row>
    <row r="307" spans="4:8" ht="12.75">
      <c r="D307" s="3">
        <v>362</v>
      </c>
      <c r="E307" s="3">
        <v>0.5461</v>
      </c>
      <c r="F307" s="3">
        <v>0.546</v>
      </c>
      <c r="G307" s="3">
        <v>0.546</v>
      </c>
      <c r="H307" s="3">
        <v>0.5459</v>
      </c>
    </row>
    <row r="308" spans="4:8" ht="12.75">
      <c r="D308" s="3">
        <v>363</v>
      </c>
      <c r="E308" s="3">
        <v>0.5458</v>
      </c>
      <c r="F308" s="3">
        <v>0.5458</v>
      </c>
      <c r="G308" s="3">
        <v>0.5457</v>
      </c>
      <c r="H308" s="3">
        <v>0.5457</v>
      </c>
    </row>
    <row r="309" spans="4:8" ht="12.75">
      <c r="D309" s="3">
        <v>364</v>
      </c>
      <c r="E309" s="3">
        <v>0.5456</v>
      </c>
      <c r="F309" s="3">
        <v>0.5456</v>
      </c>
      <c r="G309" s="3">
        <v>0.5455</v>
      </c>
      <c r="H309" s="3">
        <v>0.5455</v>
      </c>
    </row>
    <row r="310" spans="4:8" ht="12.75">
      <c r="D310" s="3">
        <v>365</v>
      </c>
      <c r="E310" s="3">
        <v>0.5454</v>
      </c>
      <c r="F310" s="3">
        <v>0.5453</v>
      </c>
      <c r="G310" s="3">
        <v>0.5453</v>
      </c>
      <c r="H310" s="3">
        <v>0.5452</v>
      </c>
    </row>
    <row r="311" spans="4:8" ht="12.75">
      <c r="D311" s="3">
        <v>366</v>
      </c>
      <c r="E311" s="3">
        <v>0.5452</v>
      </c>
      <c r="F311" s="3">
        <v>0.5451</v>
      </c>
      <c r="G311" s="3">
        <v>0.5451</v>
      </c>
      <c r="H311" s="3">
        <v>0.545</v>
      </c>
    </row>
    <row r="312" spans="4:8" ht="12.75">
      <c r="D312" s="3">
        <v>367</v>
      </c>
      <c r="E312" s="3">
        <v>0.5449</v>
      </c>
      <c r="F312" s="3">
        <v>0.5449</v>
      </c>
      <c r="G312" s="3">
        <v>0.5448</v>
      </c>
      <c r="H312" s="3">
        <v>0.5448</v>
      </c>
    </row>
    <row r="313" spans="4:8" ht="12.75">
      <c r="D313" s="3">
        <v>368</v>
      </c>
      <c r="E313" s="3">
        <v>0.5447</v>
      </c>
      <c r="F313" s="3">
        <v>0.5447</v>
      </c>
      <c r="G313" s="3">
        <v>0.5446</v>
      </c>
      <c r="H313" s="3">
        <v>0.5445</v>
      </c>
    </row>
    <row r="314" spans="4:8" ht="12.75">
      <c r="D314" s="3">
        <v>369</v>
      </c>
      <c r="E314" s="3">
        <v>0.5445</v>
      </c>
      <c r="F314" s="3">
        <v>0.5444</v>
      </c>
      <c r="G314" s="3">
        <v>0.5444</v>
      </c>
      <c r="H314" s="3">
        <v>0.5443</v>
      </c>
    </row>
    <row r="315" spans="4:8" ht="12.75">
      <c r="D315" s="3"/>
      <c r="E315" s="3"/>
      <c r="F315" s="3"/>
      <c r="G315" s="3"/>
      <c r="H315" s="3"/>
    </row>
    <row r="316" spans="4:8" ht="12.75">
      <c r="D316" s="3">
        <v>370</v>
      </c>
      <c r="E316" s="3">
        <v>0.5443</v>
      </c>
      <c r="F316" s="3">
        <v>0.5442</v>
      </c>
      <c r="G316" s="3">
        <v>0.5441</v>
      </c>
      <c r="H316" s="3">
        <v>0.5441</v>
      </c>
    </row>
    <row r="317" spans="4:8" ht="12.75">
      <c r="D317" s="3">
        <v>371</v>
      </c>
      <c r="E317" s="3">
        <v>0.544</v>
      </c>
      <c r="F317" s="3">
        <v>0.544</v>
      </c>
      <c r="G317" s="3">
        <v>0.5439</v>
      </c>
      <c r="H317" s="3">
        <v>0.5439</v>
      </c>
    </row>
    <row r="318" spans="4:8" ht="12.75">
      <c r="D318" s="3">
        <v>372</v>
      </c>
      <c r="E318" s="3">
        <v>0.5438</v>
      </c>
      <c r="F318" s="3">
        <v>0.5438</v>
      </c>
      <c r="G318" s="3">
        <v>0.5436</v>
      </c>
      <c r="H318" s="3">
        <v>0.5436</v>
      </c>
    </row>
    <row r="319" spans="4:8" ht="12.75">
      <c r="D319" s="3">
        <v>373</v>
      </c>
      <c r="E319" s="3">
        <v>0.5435</v>
      </c>
      <c r="F319" s="3">
        <v>0.5435</v>
      </c>
      <c r="G319" s="3">
        <v>0.5434</v>
      </c>
      <c r="H319" s="3">
        <v>0.5434</v>
      </c>
    </row>
    <row r="320" spans="4:8" ht="12.75">
      <c r="D320" s="3">
        <v>374</v>
      </c>
      <c r="E320" s="3">
        <v>0.5433</v>
      </c>
      <c r="F320" s="3">
        <v>0.5432</v>
      </c>
      <c r="G320" s="3">
        <v>0.5432</v>
      </c>
      <c r="H320" s="3">
        <v>0.5431</v>
      </c>
    </row>
    <row r="321" spans="4:8" ht="12.75">
      <c r="D321" s="3">
        <v>375</v>
      </c>
      <c r="E321" s="3">
        <v>0.5431</v>
      </c>
      <c r="F321" s="3">
        <v>0.543</v>
      </c>
      <c r="G321" s="3">
        <v>0.543</v>
      </c>
      <c r="H321" s="3">
        <v>0.5429</v>
      </c>
    </row>
    <row r="322" spans="4:8" ht="12.75">
      <c r="D322" s="3">
        <v>376</v>
      </c>
      <c r="E322" s="3">
        <v>0.5429</v>
      </c>
      <c r="F322" s="3">
        <v>0.5428</v>
      </c>
      <c r="G322" s="3">
        <v>0.5427</v>
      </c>
      <c r="H322" s="3">
        <v>0.5427</v>
      </c>
    </row>
    <row r="323" spans="4:8" ht="12.75">
      <c r="D323" s="3">
        <v>377</v>
      </c>
      <c r="E323" s="3">
        <v>0.5426</v>
      </c>
      <c r="F323" s="3">
        <v>0.5426</v>
      </c>
      <c r="G323" s="3">
        <v>0.5425</v>
      </c>
      <c r="H323" s="3">
        <v>0.5425</v>
      </c>
    </row>
    <row r="324" spans="4:8" ht="12.75">
      <c r="D324" s="3">
        <v>378</v>
      </c>
      <c r="E324" s="3">
        <v>0.5424</v>
      </c>
      <c r="F324" s="3">
        <v>0.5423</v>
      </c>
      <c r="G324" s="3">
        <v>0.5423</v>
      </c>
      <c r="H324" s="3">
        <v>0.5422</v>
      </c>
    </row>
    <row r="325" spans="4:8" ht="12.75">
      <c r="D325" s="3">
        <v>379</v>
      </c>
      <c r="E325" s="3">
        <v>0.5422</v>
      </c>
      <c r="F325" s="3">
        <v>0.5421</v>
      </c>
      <c r="G325" s="3">
        <v>0.5421</v>
      </c>
      <c r="H325" s="3">
        <v>0.542</v>
      </c>
    </row>
    <row r="326" spans="4:8" ht="12.75">
      <c r="D326" s="3"/>
      <c r="E326" s="3"/>
      <c r="F326" s="3"/>
      <c r="G326" s="3"/>
      <c r="H326" s="3"/>
    </row>
    <row r="327" spans="4:8" ht="12.75">
      <c r="D327" s="3">
        <v>380</v>
      </c>
      <c r="E327" s="3">
        <v>0.5419</v>
      </c>
      <c r="F327" s="3">
        <v>0.5419</v>
      </c>
      <c r="G327" s="3">
        <v>0.5418</v>
      </c>
      <c r="H327" s="3">
        <v>0.5418</v>
      </c>
    </row>
    <row r="328" spans="4:8" ht="12.75">
      <c r="D328" s="3">
        <v>381</v>
      </c>
      <c r="E328" s="3">
        <v>0.5417</v>
      </c>
      <c r="F328" s="3">
        <v>0.5417</v>
      </c>
      <c r="G328" s="3">
        <v>0.5416</v>
      </c>
      <c r="H328" s="3">
        <v>0.5415</v>
      </c>
    </row>
    <row r="329" spans="4:8" ht="12.75">
      <c r="D329" s="3">
        <v>382</v>
      </c>
      <c r="E329" s="3">
        <v>0.5415</v>
      </c>
      <c r="F329" s="3">
        <v>0.5414</v>
      </c>
      <c r="G329" s="3">
        <v>0.5414</v>
      </c>
      <c r="H329" s="3">
        <v>0.5413</v>
      </c>
    </row>
    <row r="330" spans="4:8" ht="12.75">
      <c r="D330" s="3">
        <v>383</v>
      </c>
      <c r="E330" s="3">
        <v>0.5413</v>
      </c>
      <c r="F330" s="3">
        <v>0.5412</v>
      </c>
      <c r="G330" s="3">
        <v>0.5411</v>
      </c>
      <c r="H330" s="3">
        <v>0.5411</v>
      </c>
    </row>
    <row r="331" spans="4:8" ht="12.75">
      <c r="D331" s="3">
        <v>384</v>
      </c>
      <c r="E331" s="3">
        <v>0.541</v>
      </c>
      <c r="F331" s="3">
        <v>0.541</v>
      </c>
      <c r="G331" s="3">
        <v>0.5409</v>
      </c>
      <c r="H331" s="3">
        <v>0.5409</v>
      </c>
    </row>
    <row r="332" spans="4:8" ht="12.75">
      <c r="D332" s="3">
        <v>385</v>
      </c>
      <c r="E332" s="3">
        <v>0.5408</v>
      </c>
      <c r="F332" s="3">
        <v>0.5408</v>
      </c>
      <c r="G332" s="3">
        <v>0.5407</v>
      </c>
      <c r="H332" s="3">
        <v>0.5406</v>
      </c>
    </row>
    <row r="333" spans="4:8" ht="12.75">
      <c r="D333" s="3">
        <v>386</v>
      </c>
      <c r="E333" s="3">
        <v>0.5406</v>
      </c>
      <c r="F333" s="3">
        <v>0.5405</v>
      </c>
      <c r="G333" s="3">
        <v>0.5405</v>
      </c>
      <c r="H333" s="3">
        <v>0.5404</v>
      </c>
    </row>
    <row r="334" spans="4:8" ht="12.75">
      <c r="D334" s="3">
        <v>387</v>
      </c>
      <c r="E334" s="3">
        <v>0.5404</v>
      </c>
      <c r="F334" s="3">
        <v>0.5403</v>
      </c>
      <c r="G334" s="3">
        <v>0.5402</v>
      </c>
      <c r="H334" s="3">
        <v>0.5402</v>
      </c>
    </row>
    <row r="335" spans="4:8" ht="12.75">
      <c r="D335" s="3">
        <v>388</v>
      </c>
      <c r="E335" s="3">
        <v>0.5401</v>
      </c>
      <c r="F335" s="3">
        <v>0.5401</v>
      </c>
      <c r="G335" s="3">
        <v>0.54</v>
      </c>
      <c r="H335" s="3">
        <v>0.54</v>
      </c>
    </row>
    <row r="336" spans="4:8" ht="12.75">
      <c r="D336" s="3">
        <v>389</v>
      </c>
      <c r="E336" s="3">
        <v>0.5399</v>
      </c>
      <c r="F336" s="3">
        <v>0.5398</v>
      </c>
      <c r="G336" s="3">
        <v>0.5398</v>
      </c>
      <c r="H336" s="3">
        <v>0.5397</v>
      </c>
    </row>
    <row r="337" spans="4:8" ht="12.75">
      <c r="D337" s="3"/>
      <c r="E337" s="3"/>
      <c r="F337" s="3"/>
      <c r="G337" s="3"/>
      <c r="H337" s="3"/>
    </row>
    <row r="338" spans="4:8" ht="12.75">
      <c r="D338" s="3">
        <v>390</v>
      </c>
      <c r="E338" s="3">
        <v>0.5397</v>
      </c>
      <c r="F338" s="3">
        <v>0.5396</v>
      </c>
      <c r="G338" s="3">
        <v>0.5396</v>
      </c>
      <c r="H338" s="3">
        <v>0.5395</v>
      </c>
    </row>
    <row r="339" spans="4:8" ht="12.75">
      <c r="D339" s="3">
        <v>391</v>
      </c>
      <c r="E339" s="3">
        <v>0.5394</v>
      </c>
      <c r="F339" s="3">
        <v>0.5394</v>
      </c>
      <c r="G339" s="3">
        <v>0.5393</v>
      </c>
      <c r="H339" s="3">
        <v>0.5393</v>
      </c>
    </row>
    <row r="340" spans="4:8" ht="12.75">
      <c r="D340" s="3">
        <v>392</v>
      </c>
      <c r="E340" s="3">
        <v>0.5392</v>
      </c>
      <c r="F340" s="3">
        <v>0.5392</v>
      </c>
      <c r="G340" s="3">
        <v>0.5391</v>
      </c>
      <c r="H340" s="3">
        <v>0.5391</v>
      </c>
    </row>
    <row r="341" spans="4:8" ht="12.75">
      <c r="D341" s="3">
        <v>393</v>
      </c>
      <c r="E341" s="3">
        <v>0.539</v>
      </c>
      <c r="F341" s="3">
        <v>0.5389</v>
      </c>
      <c r="G341" s="3">
        <v>0.5389</v>
      </c>
      <c r="H341" s="3">
        <v>0.5388</v>
      </c>
    </row>
    <row r="342" spans="4:8" ht="12.75">
      <c r="D342" s="3">
        <v>394</v>
      </c>
      <c r="E342" s="3">
        <v>0.5388</v>
      </c>
      <c r="F342" s="3">
        <v>0.5387</v>
      </c>
      <c r="G342" s="3">
        <v>0.5387</v>
      </c>
      <c r="H342" s="3">
        <v>0.5386</v>
      </c>
    </row>
    <row r="343" spans="4:8" ht="12.75">
      <c r="D343" s="3">
        <v>395</v>
      </c>
      <c r="E343" s="3">
        <v>0.5386</v>
      </c>
      <c r="F343" s="3">
        <v>0.5385</v>
      </c>
      <c r="G343" s="3">
        <v>0.5385</v>
      </c>
      <c r="H343" s="3">
        <v>0.5384</v>
      </c>
    </row>
    <row r="344" spans="4:8" ht="12.75">
      <c r="D344" s="3">
        <v>396</v>
      </c>
      <c r="E344" s="3">
        <v>0.5384</v>
      </c>
      <c r="F344" s="3">
        <v>0.5383</v>
      </c>
      <c r="G344" s="3">
        <v>0.5383</v>
      </c>
      <c r="H344" s="3">
        <v>0.5382</v>
      </c>
    </row>
    <row r="345" spans="4:8" ht="12.75">
      <c r="D345" s="3">
        <v>397</v>
      </c>
      <c r="E345" s="3">
        <v>0.5381</v>
      </c>
      <c r="F345" s="3">
        <v>0.5381</v>
      </c>
      <c r="G345" s="3">
        <v>0.538</v>
      </c>
      <c r="H345" s="3">
        <v>0.538</v>
      </c>
    </row>
    <row r="346" spans="4:8" ht="12.75">
      <c r="D346" s="3">
        <v>398</v>
      </c>
      <c r="E346" s="3">
        <v>0.5379</v>
      </c>
      <c r="F346" s="3">
        <v>0.5379</v>
      </c>
      <c r="G346" s="3">
        <v>0.5378</v>
      </c>
      <c r="H346" s="3">
        <v>0.5377</v>
      </c>
    </row>
    <row r="347" spans="4:8" ht="12.75">
      <c r="D347" s="3">
        <v>399</v>
      </c>
      <c r="E347" s="3">
        <v>0.5377</v>
      </c>
      <c r="F347" s="3">
        <v>0.5377</v>
      </c>
      <c r="G347" s="3">
        <v>0.5376</v>
      </c>
      <c r="H347" s="3">
        <v>0.5376</v>
      </c>
    </row>
    <row r="348" spans="4:8" ht="12.75">
      <c r="D348" s="3"/>
      <c r="E348" s="3"/>
      <c r="F348" s="3"/>
      <c r="G348" s="3"/>
      <c r="H348" s="3"/>
    </row>
    <row r="349" spans="4:8" ht="12.75">
      <c r="D349" s="3">
        <v>400</v>
      </c>
      <c r="E349" s="3">
        <v>0.5375</v>
      </c>
      <c r="F349" s="3">
        <v>0.5375</v>
      </c>
      <c r="G349" s="3">
        <v>0.5373</v>
      </c>
      <c r="H349" s="3">
        <v>0.5373</v>
      </c>
    </row>
    <row r="350" spans="4:8" ht="12.75">
      <c r="D350" s="3">
        <v>401</v>
      </c>
      <c r="E350" s="3">
        <v>0.5373</v>
      </c>
      <c r="F350" s="3">
        <v>0.5372</v>
      </c>
      <c r="G350" s="3">
        <v>0.5372</v>
      </c>
      <c r="H350" s="3">
        <v>0.5371</v>
      </c>
    </row>
    <row r="351" spans="4:8" ht="12.75">
      <c r="D351" s="3">
        <v>402</v>
      </c>
      <c r="E351" s="3">
        <v>0.5371</v>
      </c>
      <c r="F351" s="3">
        <v>0.537</v>
      </c>
      <c r="G351" s="3">
        <v>0.537</v>
      </c>
      <c r="H351" s="3">
        <v>0.5369</v>
      </c>
    </row>
    <row r="352" spans="4:8" ht="12.75">
      <c r="D352" s="3">
        <v>403</v>
      </c>
      <c r="E352" s="3">
        <v>0.5369</v>
      </c>
      <c r="F352" s="3">
        <v>0.5369</v>
      </c>
      <c r="G352" s="3">
        <v>0.5368</v>
      </c>
      <c r="H352" s="3">
        <v>0.5367</v>
      </c>
    </row>
    <row r="353" spans="4:8" ht="12.75">
      <c r="D353" s="3">
        <v>404</v>
      </c>
      <c r="E353" s="3">
        <v>0.5367</v>
      </c>
      <c r="F353" s="3">
        <v>0.5366</v>
      </c>
      <c r="G353" s="3">
        <v>0.5366</v>
      </c>
      <c r="H353" s="3">
        <v>0.5365</v>
      </c>
    </row>
    <row r="354" spans="4:8" ht="12.75">
      <c r="D354" s="3">
        <v>405</v>
      </c>
      <c r="E354" s="3">
        <v>0.5365</v>
      </c>
      <c r="F354" s="3">
        <v>0.5364</v>
      </c>
      <c r="G354" s="3">
        <v>0.5364</v>
      </c>
      <c r="H354" s="3">
        <v>0.5363</v>
      </c>
    </row>
    <row r="355" spans="4:8" ht="12.75">
      <c r="D355" s="3">
        <v>406</v>
      </c>
      <c r="E355" s="3">
        <v>0.5362</v>
      </c>
      <c r="F355" s="3">
        <v>0.5362</v>
      </c>
      <c r="G355" s="3">
        <v>0.5362</v>
      </c>
      <c r="H355" s="3">
        <v>0.5361</v>
      </c>
    </row>
    <row r="356" spans="4:8" ht="12.75">
      <c r="D356" s="3">
        <v>407</v>
      </c>
      <c r="E356" s="3">
        <v>0.5361</v>
      </c>
      <c r="F356" s="3">
        <v>0.536</v>
      </c>
      <c r="G356" s="3">
        <v>0.536</v>
      </c>
      <c r="H356" s="3">
        <v>0.5359</v>
      </c>
    </row>
    <row r="357" spans="4:8" ht="12.75">
      <c r="D357" s="3">
        <v>408</v>
      </c>
      <c r="E357" s="3">
        <v>0.5359</v>
      </c>
      <c r="F357" s="3">
        <v>0.5358</v>
      </c>
      <c r="G357" s="3">
        <v>0.5358</v>
      </c>
      <c r="H357" s="3">
        <v>0.5357</v>
      </c>
    </row>
    <row r="358" spans="4:8" ht="12.75">
      <c r="D358" s="3">
        <v>409</v>
      </c>
      <c r="E358" s="3">
        <v>0.5357</v>
      </c>
      <c r="F358" s="3">
        <v>0.5356</v>
      </c>
      <c r="G358" s="3">
        <v>0.5356</v>
      </c>
      <c r="H358" s="3">
        <v>0.5355</v>
      </c>
    </row>
    <row r="359" spans="4:8" ht="12.75">
      <c r="D359" s="3"/>
      <c r="E359" s="3"/>
      <c r="F359" s="3"/>
      <c r="G359" s="3"/>
      <c r="H359" s="3"/>
    </row>
    <row r="360" spans="4:8" ht="12.75">
      <c r="D360" s="3">
        <v>410</v>
      </c>
      <c r="E360" s="3">
        <v>0.5355</v>
      </c>
      <c r="F360" s="3">
        <v>0.5354</v>
      </c>
      <c r="G360" s="3">
        <v>0.5354</v>
      </c>
      <c r="H360" s="3">
        <v>0.5353</v>
      </c>
    </row>
    <row r="361" spans="4:8" ht="12.75">
      <c r="D361" s="3">
        <v>411</v>
      </c>
      <c r="E361" s="3">
        <v>0.5353</v>
      </c>
      <c r="F361" s="3">
        <v>0.5353</v>
      </c>
      <c r="G361" s="3">
        <v>0.5352</v>
      </c>
      <c r="H361" s="3">
        <v>0.5351</v>
      </c>
    </row>
    <row r="362" spans="4:8" ht="12.75">
      <c r="D362" s="3">
        <v>412</v>
      </c>
      <c r="E362" s="3">
        <v>0.5351</v>
      </c>
      <c r="F362" s="3">
        <v>0.5351</v>
      </c>
      <c r="G362" s="3">
        <v>0.535</v>
      </c>
      <c r="H362" s="3">
        <v>0.535</v>
      </c>
    </row>
    <row r="363" spans="4:8" ht="12.75">
      <c r="D363" s="3">
        <v>413</v>
      </c>
      <c r="E363" s="3">
        <v>0.5349</v>
      </c>
      <c r="F363" s="3">
        <v>0.5349</v>
      </c>
      <c r="G363" s="3">
        <v>0.5348</v>
      </c>
      <c r="H363" s="3">
        <v>0.5348</v>
      </c>
    </row>
    <row r="364" spans="4:8" ht="12.75">
      <c r="D364" s="3">
        <v>414</v>
      </c>
      <c r="E364" s="3">
        <v>0.5347</v>
      </c>
      <c r="F364" s="3">
        <v>0.5347</v>
      </c>
      <c r="G364" s="3">
        <v>0.5347</v>
      </c>
      <c r="H364" s="3">
        <v>0.5346</v>
      </c>
    </row>
    <row r="365" spans="4:8" ht="12.75">
      <c r="D365" s="3">
        <v>415</v>
      </c>
      <c r="E365" s="3">
        <v>0.5346</v>
      </c>
      <c r="F365" s="3">
        <v>0.5345</v>
      </c>
      <c r="G365" s="3">
        <v>0.5345</v>
      </c>
      <c r="H365" s="3">
        <v>0.5344</v>
      </c>
    </row>
    <row r="366" spans="4:8" ht="12.75">
      <c r="D366" s="3">
        <v>416</v>
      </c>
      <c r="E366" s="3">
        <v>0.5344</v>
      </c>
      <c r="F366" s="3">
        <v>0.5344</v>
      </c>
      <c r="G366" s="3">
        <v>0.5343</v>
      </c>
      <c r="H366" s="3">
        <v>0.5343</v>
      </c>
    </row>
    <row r="367" spans="4:8" ht="12.75">
      <c r="D367" s="3">
        <v>417</v>
      </c>
      <c r="E367" s="3">
        <v>0.5342</v>
      </c>
      <c r="F367" s="3">
        <v>0.5342</v>
      </c>
      <c r="G367" s="3">
        <v>0.5341</v>
      </c>
      <c r="H367" s="3">
        <v>0.5341</v>
      </c>
    </row>
    <row r="368" spans="4:8" ht="12.75">
      <c r="D368" s="3">
        <v>418</v>
      </c>
      <c r="E368" s="3">
        <v>0.5341</v>
      </c>
      <c r="F368" s="3">
        <v>0.534</v>
      </c>
      <c r="G368" s="3">
        <v>0.534</v>
      </c>
      <c r="H368" s="3">
        <v>0.534</v>
      </c>
    </row>
    <row r="369" spans="4:8" ht="12.75">
      <c r="D369" s="3">
        <v>419</v>
      </c>
      <c r="E369" s="3">
        <v>0.5339</v>
      </c>
      <c r="F369" s="3">
        <v>0.5338</v>
      </c>
      <c r="G369" s="3">
        <v>0.5338</v>
      </c>
      <c r="H369" s="3">
        <v>0.5338</v>
      </c>
    </row>
    <row r="370" spans="4:8" ht="12.75">
      <c r="D370" s="3"/>
      <c r="E370" s="3"/>
      <c r="F370" s="3"/>
      <c r="G370" s="3"/>
      <c r="H370" s="3"/>
    </row>
    <row r="371" spans="4:8" ht="12.75">
      <c r="D371" s="3">
        <v>420</v>
      </c>
      <c r="E371" s="3">
        <v>0.5337</v>
      </c>
      <c r="F371" s="3">
        <v>0.5337</v>
      </c>
      <c r="G371" s="3">
        <v>0.5337</v>
      </c>
      <c r="H371" s="3">
        <v>0.5336</v>
      </c>
    </row>
    <row r="372" spans="4:8" ht="12.75">
      <c r="D372" s="3">
        <v>421</v>
      </c>
      <c r="E372" s="3">
        <v>0.5336</v>
      </c>
      <c r="F372" s="3">
        <v>0.5335</v>
      </c>
      <c r="G372" s="3">
        <v>0.5335</v>
      </c>
      <c r="H372" s="3">
        <v>0.5335</v>
      </c>
    </row>
    <row r="373" spans="4:8" ht="12.75">
      <c r="D373" s="3">
        <v>422</v>
      </c>
      <c r="E373" s="3">
        <v>0.5334</v>
      </c>
      <c r="F373" s="3">
        <v>0.5334</v>
      </c>
      <c r="G373" s="3">
        <v>0.5334</v>
      </c>
      <c r="H373" s="3">
        <v>0.5333</v>
      </c>
    </row>
    <row r="374" spans="4:8" ht="12.75">
      <c r="D374" s="3">
        <v>423</v>
      </c>
      <c r="E374" s="3">
        <v>0.5333</v>
      </c>
      <c r="F374" s="3">
        <v>0.5332</v>
      </c>
      <c r="G374" s="3">
        <v>0.5332</v>
      </c>
      <c r="H374" s="3">
        <v>0.5332</v>
      </c>
    </row>
    <row r="375" spans="4:8" ht="12.75">
      <c r="D375" s="3">
        <v>424</v>
      </c>
      <c r="E375" s="3">
        <v>0.5332</v>
      </c>
      <c r="F375" s="3">
        <v>0.5331</v>
      </c>
      <c r="G375" s="3">
        <v>0.5331</v>
      </c>
      <c r="H375" s="3">
        <v>0.533</v>
      </c>
    </row>
    <row r="376" spans="4:8" ht="12.75">
      <c r="D376" s="3">
        <v>425</v>
      </c>
      <c r="E376" s="3">
        <v>0.533</v>
      </c>
      <c r="F376" s="3">
        <v>0.533</v>
      </c>
      <c r="G376" s="3">
        <v>0.5329</v>
      </c>
      <c r="H376" s="3">
        <v>0.5329</v>
      </c>
    </row>
    <row r="377" spans="4:8" ht="12.75">
      <c r="D377" s="3">
        <v>426</v>
      </c>
      <c r="E377" s="3">
        <v>0.5329</v>
      </c>
      <c r="F377" s="3">
        <v>0.5329</v>
      </c>
      <c r="G377" s="3">
        <v>0.5328</v>
      </c>
      <c r="H377" s="3">
        <v>0.5328</v>
      </c>
    </row>
    <row r="378" spans="4:8" ht="12.75">
      <c r="D378" s="3">
        <v>427</v>
      </c>
      <c r="E378" s="3">
        <v>0.5327</v>
      </c>
      <c r="F378" s="3">
        <v>0.5327</v>
      </c>
      <c r="G378" s="3">
        <v>0.5327</v>
      </c>
      <c r="H378" s="3">
        <v>0.5327</v>
      </c>
    </row>
    <row r="379" spans="4:8" ht="12.75">
      <c r="D379" s="3">
        <v>428</v>
      </c>
      <c r="E379" s="3">
        <v>0.5326</v>
      </c>
      <c r="F379" s="3">
        <v>0.5326</v>
      </c>
      <c r="G379" s="3">
        <v>0.5326</v>
      </c>
      <c r="H379" s="3">
        <v>0.5325</v>
      </c>
    </row>
    <row r="380" spans="4:8" ht="12.75">
      <c r="D380" s="3">
        <v>429</v>
      </c>
      <c r="E380" s="3">
        <v>0.5325</v>
      </c>
      <c r="F380" s="3">
        <v>0.5325</v>
      </c>
      <c r="G380" s="3">
        <v>0.5325</v>
      </c>
      <c r="H380" s="3">
        <v>0.5324</v>
      </c>
    </row>
    <row r="381" spans="4:8" ht="12.75">
      <c r="D381" s="3"/>
      <c r="E381" s="3"/>
      <c r="F381" s="3"/>
      <c r="G381" s="3"/>
      <c r="H381" s="3"/>
    </row>
    <row r="382" spans="4:8" ht="12.75">
      <c r="D382" s="3">
        <v>430</v>
      </c>
      <c r="E382" s="3">
        <v>0.5324</v>
      </c>
      <c r="F382" s="3">
        <v>0.5324</v>
      </c>
      <c r="G382" s="3">
        <v>0.5323</v>
      </c>
      <c r="H382" s="3">
        <v>0.5323</v>
      </c>
    </row>
    <row r="383" spans="4:8" ht="12.75">
      <c r="D383" s="3">
        <v>431</v>
      </c>
      <c r="E383" s="3">
        <v>0.5323</v>
      </c>
      <c r="F383" s="3">
        <v>0.5323</v>
      </c>
      <c r="G383" s="3">
        <v>0.5322</v>
      </c>
      <c r="H383" s="3">
        <v>0.5322</v>
      </c>
    </row>
    <row r="384" spans="4:8" ht="12.75">
      <c r="D384" s="3">
        <v>432</v>
      </c>
      <c r="E384" s="3">
        <v>0.5322</v>
      </c>
      <c r="F384" s="3">
        <v>0.5322</v>
      </c>
      <c r="G384" s="3">
        <v>0.5321</v>
      </c>
      <c r="H384" s="3">
        <v>0.5321</v>
      </c>
    </row>
    <row r="385" spans="4:8" ht="12.75">
      <c r="D385" s="3">
        <v>433</v>
      </c>
      <c r="E385" s="3">
        <v>0.5321</v>
      </c>
      <c r="F385" s="3">
        <v>0.5321</v>
      </c>
      <c r="G385" s="3">
        <v>0.5321</v>
      </c>
      <c r="H385" s="3">
        <v>0.532</v>
      </c>
    </row>
    <row r="386" spans="4:8" ht="12.75">
      <c r="D386" s="3">
        <v>434</v>
      </c>
      <c r="E386" s="3">
        <v>0.532</v>
      </c>
      <c r="F386" s="3">
        <v>0.532</v>
      </c>
      <c r="G386" s="3">
        <v>0.532</v>
      </c>
      <c r="H386" s="3">
        <v>0.5319</v>
      </c>
    </row>
    <row r="387" spans="4:8" ht="12.75">
      <c r="D387" s="3">
        <v>435</v>
      </c>
      <c r="E387" s="3">
        <v>0.5319</v>
      </c>
      <c r="F387" s="3">
        <v>0.5319</v>
      </c>
      <c r="G387" s="3">
        <v>0.5319</v>
      </c>
      <c r="H387" s="3">
        <v>0.5319</v>
      </c>
    </row>
    <row r="388" spans="4:8" ht="12.75">
      <c r="D388" s="3">
        <v>436</v>
      </c>
      <c r="E388" s="3">
        <v>0.5318</v>
      </c>
      <c r="F388" s="3">
        <v>0.5318</v>
      </c>
      <c r="G388" s="3">
        <v>0.5318</v>
      </c>
      <c r="H388" s="3">
        <v>0.5318</v>
      </c>
    </row>
    <row r="389" spans="4:8" ht="12.75">
      <c r="D389" s="3">
        <v>437</v>
      </c>
      <c r="E389" s="3">
        <v>0.5318</v>
      </c>
      <c r="F389" s="3">
        <v>0.5318</v>
      </c>
      <c r="G389" s="3">
        <v>0.5318</v>
      </c>
      <c r="H389" s="3">
        <v>0.5317</v>
      </c>
    </row>
    <row r="390" spans="4:8" ht="12.75">
      <c r="D390" s="3">
        <v>438</v>
      </c>
      <c r="E390" s="3">
        <v>0.5317</v>
      </c>
      <c r="F390" s="3">
        <v>0.5317</v>
      </c>
      <c r="G390" s="3">
        <v>0.5317</v>
      </c>
      <c r="H390" s="3">
        <v>0.5317</v>
      </c>
    </row>
    <row r="391" spans="4:8" ht="12.75">
      <c r="D391" s="3">
        <v>439</v>
      </c>
      <c r="E391" s="3">
        <v>0.5317</v>
      </c>
      <c r="F391" s="3">
        <v>0.5317</v>
      </c>
      <c r="G391" s="3">
        <v>0.5317</v>
      </c>
      <c r="H391" s="3">
        <v>0.5317</v>
      </c>
    </row>
    <row r="392" spans="4:8" ht="12.75">
      <c r="D392" s="3"/>
      <c r="E392" s="3"/>
      <c r="F392" s="3"/>
      <c r="G392" s="3"/>
      <c r="H392" s="3"/>
    </row>
    <row r="393" spans="4:8" ht="12.75">
      <c r="D393" s="3">
        <v>440</v>
      </c>
      <c r="E393" s="3">
        <v>0.5316</v>
      </c>
      <c r="F393" s="3">
        <v>0.5316</v>
      </c>
      <c r="G393" s="3">
        <v>0.5316</v>
      </c>
      <c r="H393" s="3">
        <v>0.5316</v>
      </c>
    </row>
    <row r="394" spans="4:8" ht="12.75">
      <c r="D394" s="3">
        <v>441</v>
      </c>
      <c r="E394" s="3">
        <v>0.5316</v>
      </c>
      <c r="F394" s="3">
        <v>0.5316</v>
      </c>
      <c r="G394" s="3">
        <v>0.5316</v>
      </c>
      <c r="H394" s="3">
        <v>0.5316</v>
      </c>
    </row>
    <row r="395" spans="4:8" ht="12.75">
      <c r="D395" s="3">
        <v>442</v>
      </c>
      <c r="E395" s="3">
        <v>0.5315</v>
      </c>
      <c r="F395" s="3">
        <v>0.5315</v>
      </c>
      <c r="G395" s="3">
        <v>0.5315</v>
      </c>
      <c r="H395" s="3">
        <v>0.5315</v>
      </c>
    </row>
    <row r="396" spans="4:8" ht="12.75">
      <c r="D396" s="3">
        <v>443</v>
      </c>
      <c r="E396" s="3">
        <v>0.5315</v>
      </c>
      <c r="F396" s="3">
        <v>0.5315</v>
      </c>
      <c r="G396" s="3">
        <v>0.5315</v>
      </c>
      <c r="H396" s="3">
        <v>0.5315</v>
      </c>
    </row>
    <row r="397" spans="4:8" ht="12.75">
      <c r="D397" s="3">
        <v>444</v>
      </c>
      <c r="E397" s="3">
        <v>0.5315</v>
      </c>
      <c r="F397" s="3">
        <v>0.5315</v>
      </c>
      <c r="G397" s="3">
        <v>0.5315</v>
      </c>
      <c r="H397" s="3">
        <v>0.5315</v>
      </c>
    </row>
    <row r="398" spans="4:8" ht="12.75">
      <c r="D398" s="3">
        <v>445</v>
      </c>
      <c r="E398" s="3">
        <v>0.5315</v>
      </c>
      <c r="F398" s="3">
        <v>0.5315</v>
      </c>
      <c r="G398" s="3">
        <v>0.5315</v>
      </c>
      <c r="H398" s="3">
        <v>0.5315</v>
      </c>
    </row>
    <row r="399" spans="4:8" ht="12.75">
      <c r="D399" s="3">
        <v>446</v>
      </c>
      <c r="E399" s="3">
        <v>0.5315</v>
      </c>
      <c r="F399" s="3">
        <v>0.5315</v>
      </c>
      <c r="G399" s="3">
        <v>0.5315</v>
      </c>
      <c r="H399" s="3">
        <v>0.5315</v>
      </c>
    </row>
    <row r="400" spans="4:8" ht="12.75">
      <c r="D400" s="3">
        <v>447</v>
      </c>
      <c r="E400" s="3">
        <v>0.5315</v>
      </c>
      <c r="F400" s="3">
        <v>0.5315</v>
      </c>
      <c r="G400" s="3">
        <v>0.5315</v>
      </c>
      <c r="H400" s="3">
        <v>0.5315</v>
      </c>
    </row>
    <row r="401" spans="4:8" ht="12.75">
      <c r="D401" s="3">
        <v>448</v>
      </c>
      <c r="E401" s="3">
        <v>0.5315</v>
      </c>
      <c r="F401" s="3">
        <v>0.5315</v>
      </c>
      <c r="G401" s="3">
        <v>0.5315</v>
      </c>
      <c r="H401" s="3">
        <v>0.5316</v>
      </c>
    </row>
    <row r="402" spans="4:8" ht="12.75">
      <c r="D402" s="3">
        <v>449</v>
      </c>
      <c r="E402" s="3">
        <v>0.5316</v>
      </c>
      <c r="F402" s="3">
        <v>0.5316</v>
      </c>
      <c r="G402" s="3">
        <v>0.5316</v>
      </c>
      <c r="H402" s="3">
        <v>0.5316</v>
      </c>
    </row>
    <row r="403" spans="4:8" ht="12.75">
      <c r="D403" s="3"/>
      <c r="E403" s="3"/>
      <c r="F403" s="3"/>
      <c r="G403" s="3"/>
      <c r="H403" s="3"/>
    </row>
    <row r="404" spans="4:8" ht="12.75">
      <c r="D404" s="3">
        <v>450</v>
      </c>
      <c r="E404" s="3">
        <v>0.5316</v>
      </c>
      <c r="F404" s="3">
        <v>0.5316</v>
      </c>
      <c r="G404" s="3">
        <v>0.5316</v>
      </c>
      <c r="H404" s="3">
        <v>0.5316</v>
      </c>
    </row>
    <row r="405" spans="4:8" ht="12.75">
      <c r="D405" s="3">
        <v>451</v>
      </c>
      <c r="E405" s="3">
        <v>0.5316</v>
      </c>
      <c r="F405" s="3">
        <v>0.5317</v>
      </c>
      <c r="G405" s="3">
        <v>0.5317</v>
      </c>
      <c r="H405" s="3">
        <v>0.5317</v>
      </c>
    </row>
    <row r="406" spans="4:8" ht="12.75">
      <c r="D406" s="3">
        <v>452</v>
      </c>
      <c r="E406" s="3">
        <v>0.5317</v>
      </c>
      <c r="F406" s="3">
        <v>0.5317</v>
      </c>
      <c r="G406" s="3">
        <v>0.5317</v>
      </c>
      <c r="H406" s="3">
        <v>0.5318</v>
      </c>
    </row>
    <row r="407" spans="4:8" ht="12.75">
      <c r="D407" s="3">
        <v>453</v>
      </c>
      <c r="E407" s="3">
        <v>0.5318</v>
      </c>
      <c r="F407" s="3">
        <v>0.5318</v>
      </c>
      <c r="G407" s="3">
        <v>0.5318</v>
      </c>
      <c r="H407" s="3">
        <v>0.5318</v>
      </c>
    </row>
    <row r="408" spans="4:8" ht="12.75">
      <c r="D408" s="3">
        <v>454</v>
      </c>
      <c r="E408" s="3">
        <v>0.5318</v>
      </c>
      <c r="F408" s="3" t="s">
        <v>6</v>
      </c>
      <c r="G408" s="3" t="s">
        <v>6</v>
      </c>
      <c r="H408" s="3" t="s">
        <v>6</v>
      </c>
    </row>
    <row r="431" spans="2:7" ht="12.75">
      <c r="B431" s="1" t="s">
        <v>41</v>
      </c>
      <c r="G431">
        <v>28</v>
      </c>
    </row>
    <row r="472" spans="2:7" ht="12.75">
      <c r="B472" s="1" t="s">
        <v>40</v>
      </c>
      <c r="E472" t="s">
        <v>39</v>
      </c>
      <c r="G472">
        <v>71</v>
      </c>
    </row>
    <row r="541" ht="12.75">
      <c r="B541" s="1" t="s">
        <v>43</v>
      </c>
    </row>
    <row r="542" spans="2:7" ht="12.75">
      <c r="B542" s="1" t="s">
        <v>44</v>
      </c>
      <c r="G542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42"/>
  <sheetViews>
    <sheetView showRowColHeaders="0" showZeros="0" zoomScale="169" zoomScaleNormal="169" zoomScalePageLayoutView="0" workbookViewId="0" topLeftCell="A1">
      <selection activeCell="B442" sqref="B442"/>
    </sheetView>
  </sheetViews>
  <sheetFormatPr defaultColWidth="9.140625" defaultRowHeight="12.75"/>
  <cols>
    <col min="1" max="1" width="11.28125" style="0" customWidth="1"/>
    <col min="2" max="2" width="0.85546875" style="0" customWidth="1"/>
  </cols>
  <sheetData>
    <row r="1" spans="1:9" s="12" customFormat="1" ht="21.75" customHeight="1">
      <c r="A1" s="9" t="s">
        <v>16</v>
      </c>
      <c r="B1" s="10"/>
      <c r="C1" s="11">
        <v>45</v>
      </c>
      <c r="D1" s="11">
        <v>35</v>
      </c>
      <c r="E1" s="11">
        <v>25</v>
      </c>
      <c r="F1" s="11">
        <v>10</v>
      </c>
      <c r="G1" s="11">
        <v>5</v>
      </c>
      <c r="H1" s="11">
        <v>2.5</v>
      </c>
      <c r="I1" s="11">
        <v>1.25</v>
      </c>
    </row>
    <row r="2" spans="1:9" s="5" customFormat="1" ht="21.75" customHeight="1">
      <c r="A2" s="8">
        <v>650</v>
      </c>
      <c r="B2" s="6"/>
      <c r="C2" s="7">
        <f>INT((A2-55)/2/45)</f>
        <v>6</v>
      </c>
      <c r="D2" s="7">
        <f>INT(((A2-55)-2*C1*C2)/2/35)</f>
        <v>0</v>
      </c>
      <c r="E2" s="7">
        <f>INT(((A2-55)-2*C1*C2-2*D1*D2)/2/25)</f>
        <v>1</v>
      </c>
      <c r="F2" s="7">
        <f>INT(((A2-55)-2*C1*C2-2*D1*D2-2*E1*E2)/2/10)</f>
        <v>0</v>
      </c>
      <c r="G2" s="7">
        <f>INT(((A2-55)-2*C1*C2-2*D1*D2-2*E1*E2-2*F1*F2)/2/5)</f>
        <v>0</v>
      </c>
      <c r="H2" s="7">
        <f>INT(((A2-55)-2*C1*C2-2*D1*D2-2*E1*E2-2*F1*F2-2*G1*G2)/2/2.5)</f>
        <v>1</v>
      </c>
      <c r="I2" s="7">
        <f>((A2-55)-2*C1*C2-2*D1*D2-2*E1*E2-2*F1*F2-2*G1*G2-2*H1*H2)/2/1.25</f>
        <v>0</v>
      </c>
    </row>
    <row r="5" spans="1:10" s="12" customFormat="1" ht="21.75" customHeight="1">
      <c r="A5" s="13" t="s">
        <v>16</v>
      </c>
      <c r="B5" s="10"/>
      <c r="C5" s="11">
        <v>100</v>
      </c>
      <c r="D5" s="11">
        <v>45</v>
      </c>
      <c r="E5" s="11">
        <v>35</v>
      </c>
      <c r="F5" s="11">
        <v>25</v>
      </c>
      <c r="G5" s="11">
        <v>10</v>
      </c>
      <c r="H5" s="11">
        <v>5</v>
      </c>
      <c r="I5" s="11">
        <v>2.5</v>
      </c>
      <c r="J5" s="11">
        <v>1.25</v>
      </c>
    </row>
    <row r="6" spans="1:10" s="12" customFormat="1" ht="21.75" customHeight="1">
      <c r="A6" s="8">
        <v>650</v>
      </c>
      <c r="B6" s="14"/>
      <c r="C6" s="15">
        <f>INT((A6-55)/2/100)</f>
        <v>2</v>
      </c>
      <c r="D6" s="15">
        <f>INT(((A6-55)-2*C5*C6)/2/45)</f>
        <v>2</v>
      </c>
      <c r="E6" s="15">
        <f>INT(((A6-55)-2*C5*C6-2*D5*D6)/2/35)</f>
        <v>0</v>
      </c>
      <c r="F6" s="15">
        <f>INT(((A6-55)-2*C5*C6-2*D5*D6-2*E5*E6)/2/25)</f>
        <v>0</v>
      </c>
      <c r="G6" s="15">
        <f>INT(((A6-55)-2*C5*C6-2*D5*D6-2*E5*E6-2*F5*F6)/2/10)</f>
        <v>0</v>
      </c>
      <c r="H6" s="15">
        <f>INT(((A6-55)-2*C5*C6-2*D5*D6-2*E5*E6-2*F5*F6-2*G5*G6)/2/5)</f>
        <v>1</v>
      </c>
      <c r="I6" s="15">
        <f>INT(((A6-55)-2*C5*C6-2*D5*D6-2*E5*E6-2*F5*F6-2*G5*G6-2*H5*H6)/2/2.5)</f>
        <v>1</v>
      </c>
      <c r="J6" s="15">
        <f>((A6-55)-2*C5*C6-2*D5*D6-2*E5*E6-2*F5*F6-2*G5*G6-2*H5*H6-2*I5*I6)/2/1.25</f>
        <v>0</v>
      </c>
    </row>
    <row r="235" spans="2:7" ht="12.75">
      <c r="B235" t="s">
        <v>42</v>
      </c>
      <c r="E235" t="s">
        <v>39</v>
      </c>
      <c r="G235">
        <v>48</v>
      </c>
    </row>
    <row r="431" spans="2:7" ht="12.75">
      <c r="B431" t="s">
        <v>41</v>
      </c>
      <c r="G431">
        <v>28</v>
      </c>
    </row>
    <row r="472" spans="2:7" ht="12.75">
      <c r="B472" t="s">
        <v>40</v>
      </c>
      <c r="E472" t="s">
        <v>39</v>
      </c>
      <c r="G472">
        <v>71</v>
      </c>
    </row>
    <row r="541" ht="12.75">
      <c r="B541" t="s">
        <v>43</v>
      </c>
    </row>
    <row r="542" spans="2:7" ht="12.75">
      <c r="B542" t="s">
        <v>44</v>
      </c>
      <c r="G542">
        <v>77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Denison</dc:creator>
  <cp:keywords/>
  <dc:description/>
  <cp:lastModifiedBy>Steve</cp:lastModifiedBy>
  <cp:lastPrinted>2015-09-24T21:49:20Z</cp:lastPrinted>
  <dcterms:created xsi:type="dcterms:W3CDTF">1999-10-15T02:53:48Z</dcterms:created>
  <dcterms:modified xsi:type="dcterms:W3CDTF">2015-09-24T21:49:45Z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