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15" windowWidth="11340" windowHeight="9690" firstSheet="3" activeTab="5"/>
  </bookViews>
  <sheets>
    <sheet name="Становая тяга без экипировки ДК" sheetId="11" r:id="rId1"/>
    <sheet name="Становая тяга без экипировки" sheetId="10" r:id="rId2"/>
    <sheet name="Жим лежа без экипировки ДК" sheetId="8" r:id="rId3"/>
    <sheet name="Жим лежа без экипировки" sheetId="7" r:id="rId4"/>
    <sheet name="Пауэрлифтинг без экипировки ДК" sheetId="6" r:id="rId5"/>
    <sheet name="Пауэрлифтинг без экипировки" sheetId="5" r:id="rId6"/>
  </sheets>
  <definedNames>
    <definedName name="_xlnm._FilterDatabase" localSheetId="5" hidden="1">'Пауэрлифтинг без экипировки'!$B$1:$K$3</definedName>
  </definedNames>
  <calcPr calcId="125725" refMode="R1C1"/>
</workbook>
</file>

<file path=xl/calcChain.xml><?xml version="1.0" encoding="utf-8"?>
<calcChain xmlns="http://schemas.openxmlformats.org/spreadsheetml/2006/main">
  <c r="L9" i="11"/>
  <c r="E9"/>
  <c r="E7"/>
  <c r="L7"/>
  <c r="E7" i="10"/>
  <c r="L7"/>
  <c r="L34" i="8"/>
  <c r="E34"/>
  <c r="L32"/>
  <c r="E32"/>
  <c r="L30"/>
  <c r="E30"/>
  <c r="L29"/>
  <c r="E29"/>
  <c r="L28"/>
  <c r="E28"/>
  <c r="L27"/>
  <c r="E27"/>
  <c r="L26"/>
  <c r="E26"/>
  <c r="L24"/>
  <c r="E24"/>
  <c r="L23"/>
  <c r="E23"/>
  <c r="L22"/>
  <c r="E22"/>
  <c r="L21"/>
  <c r="E21"/>
  <c r="L19"/>
  <c r="E19"/>
  <c r="L18"/>
  <c r="E18"/>
  <c r="L17"/>
  <c r="E17"/>
  <c r="L15"/>
  <c r="E15"/>
  <c r="L14"/>
  <c r="E14"/>
  <c r="L13"/>
  <c r="E13"/>
  <c r="E7"/>
  <c r="L7"/>
  <c r="E10"/>
  <c r="L10"/>
  <c r="E11"/>
  <c r="L11"/>
  <c r="L20" i="7"/>
  <c r="E20"/>
  <c r="L18"/>
  <c r="E18"/>
  <c r="L16"/>
  <c r="E16"/>
  <c r="L15"/>
  <c r="E15"/>
  <c r="L13"/>
  <c r="E13"/>
  <c r="L12"/>
  <c r="E12"/>
  <c r="E7"/>
  <c r="L7"/>
  <c r="E10"/>
  <c r="L10"/>
  <c r="R13" i="6"/>
  <c r="E13"/>
  <c r="R11"/>
  <c r="E11"/>
  <c r="E7"/>
  <c r="R7"/>
  <c r="E8"/>
  <c r="R8"/>
  <c r="E9"/>
  <c r="R9"/>
</calcChain>
</file>

<file path=xl/sharedStrings.xml><?xml version="1.0" encoding="utf-8"?>
<sst xmlns="http://schemas.openxmlformats.org/spreadsheetml/2006/main" count="518" uniqueCount="221">
  <si>
    <t>Тяга</t>
  </si>
  <si>
    <t>Сумма</t>
  </si>
  <si>
    <t>Тренер</t>
  </si>
  <si>
    <t>Очки</t>
  </si>
  <si>
    <t>Команда</t>
  </si>
  <si>
    <t>коэф</t>
  </si>
  <si>
    <t xml:space="preserve">Абсолютный зачёт </t>
  </si>
  <si>
    <t>ВЕСОВАЯ КАТЕГОРИЯ   125</t>
  </si>
  <si>
    <t>Глазунов Евгений</t>
  </si>
  <si>
    <t>Open (25.04.1983)/31</t>
  </si>
  <si>
    <t>120,40</t>
  </si>
  <si>
    <t xml:space="preserve">Лично </t>
  </si>
  <si>
    <t xml:space="preserve">Бор/Нижегородская область </t>
  </si>
  <si>
    <t>240,0</t>
  </si>
  <si>
    <t>250,0</t>
  </si>
  <si>
    <t>255,0</t>
  </si>
  <si>
    <t>180,0</t>
  </si>
  <si>
    <t>185,0</t>
  </si>
  <si>
    <t>260,0</t>
  </si>
  <si>
    <t xml:space="preserve">самостоятельно </t>
  </si>
  <si>
    <t xml:space="preserve">Мужчины </t>
  </si>
  <si>
    <t xml:space="preserve">Open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</si>
  <si>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</si>
  <si>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</si>
  <si>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</si>
  <si>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</si>
  <si>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Коэф. </t>
  </si>
  <si>
    <t xml:space="preserve">Открытая </t>
  </si>
  <si>
    <t xml:space="preserve">125 </t>
  </si>
  <si>
    <t>595,7460</t>
  </si>
  <si>
    <t>Денисов Валерий</t>
  </si>
  <si>
    <t>Teen 16-17 (07.10.1997)/17</t>
  </si>
  <si>
    <t>77,90</t>
  </si>
  <si>
    <t xml:space="preserve">Павлово/Нижегородская область </t>
  </si>
  <si>
    <t>80,0</t>
  </si>
  <si>
    <t>110,0</t>
  </si>
  <si>
    <t>130,0</t>
  </si>
  <si>
    <t>90,0</t>
  </si>
  <si>
    <t>100,0</t>
  </si>
  <si>
    <t>160,0</t>
  </si>
  <si>
    <t>170,0</t>
  </si>
  <si>
    <t>Гуськов Евгений</t>
  </si>
  <si>
    <t>Juniors 20-23 (22.03.1991)/23</t>
  </si>
  <si>
    <t>81,40</t>
  </si>
  <si>
    <t xml:space="preserve">Лукоянов/Нижегородская область </t>
  </si>
  <si>
    <t>140,0</t>
  </si>
  <si>
    <t>175,0</t>
  </si>
  <si>
    <t>120,0</t>
  </si>
  <si>
    <t>205,0</t>
  </si>
  <si>
    <t>215,0</t>
  </si>
  <si>
    <t>Гуськов Владимир</t>
  </si>
  <si>
    <t>Juniors 20-23 (09.03.1993)/21</t>
  </si>
  <si>
    <t>80,20</t>
  </si>
  <si>
    <t>Васильев Роман</t>
  </si>
  <si>
    <t>Open (30.08.1983)/31</t>
  </si>
  <si>
    <t>105,20</t>
  </si>
  <si>
    <t>200,0</t>
  </si>
  <si>
    <t>115,0</t>
  </si>
  <si>
    <t>125,0</t>
  </si>
  <si>
    <t>225,0</t>
  </si>
  <si>
    <t>Киселев Евгений</t>
  </si>
  <si>
    <t>Open (04.06.1978)/36</t>
  </si>
  <si>
    <t>123,50</t>
  </si>
  <si>
    <t>245,0</t>
  </si>
  <si>
    <t>275,0</t>
  </si>
  <si>
    <t>190,0</t>
  </si>
  <si>
    <t>195,0</t>
  </si>
  <si>
    <t xml:space="preserve">110 </t>
  </si>
  <si>
    <t>Краева Ксения</t>
  </si>
  <si>
    <t>Open (20.12.1989)/25</t>
  </si>
  <si>
    <t>63,90</t>
  </si>
  <si>
    <t xml:space="preserve">Нижний Новгород/Нижегородская область </t>
  </si>
  <si>
    <t>35,0</t>
  </si>
  <si>
    <t>40,0</t>
  </si>
  <si>
    <t>45,0</t>
  </si>
  <si>
    <t>Арасланов Илья</t>
  </si>
  <si>
    <t>Juniors 20-23 (18.07.1996)/18</t>
  </si>
  <si>
    <t>81,30</t>
  </si>
  <si>
    <t>105,0</t>
  </si>
  <si>
    <t>Степанов Никита</t>
  </si>
  <si>
    <t>Juniors 20-23 (13.11.1991)/23</t>
  </si>
  <si>
    <t>87,00</t>
  </si>
  <si>
    <t>Хохлов Сергей</t>
  </si>
  <si>
    <t>Open (31.07.1979)/35</t>
  </si>
  <si>
    <t>98,50</t>
  </si>
  <si>
    <t xml:space="preserve">Захаров Вадим </t>
  </si>
  <si>
    <t>Лосев Игорь</t>
  </si>
  <si>
    <t>Masters 50-54 (30.09.1962)/52</t>
  </si>
  <si>
    <t>99,70</t>
  </si>
  <si>
    <t>Князьков Михаил</t>
  </si>
  <si>
    <t>Open (25.03.1978)/36</t>
  </si>
  <si>
    <t>107,40</t>
  </si>
  <si>
    <t xml:space="preserve">Богородск/Нижегородская область </t>
  </si>
  <si>
    <t>210,0</t>
  </si>
  <si>
    <t>Кузнецов Федор</t>
  </si>
  <si>
    <t>Open (25.09.1986)/28</t>
  </si>
  <si>
    <t>106,10</t>
  </si>
  <si>
    <t>192,5</t>
  </si>
  <si>
    <t xml:space="preserve">Шивцев Кирилл </t>
  </si>
  <si>
    <t>Барягин Леонид</t>
  </si>
  <si>
    <t>Open (23.08.1961)/53</t>
  </si>
  <si>
    <t>118,20</t>
  </si>
  <si>
    <t xml:space="preserve">Москва </t>
  </si>
  <si>
    <t>155,0</t>
  </si>
  <si>
    <t>Глотов Владимир</t>
  </si>
  <si>
    <t>Open (22.06.1975)/39</t>
  </si>
  <si>
    <t>152,00</t>
  </si>
  <si>
    <t>230,0</t>
  </si>
  <si>
    <t>237,5</t>
  </si>
  <si>
    <t xml:space="preserve">67.5 </t>
  </si>
  <si>
    <t xml:space="preserve">140+ </t>
  </si>
  <si>
    <t>190,6700</t>
  </si>
  <si>
    <t>178,2800</t>
  </si>
  <si>
    <t>172,2105</t>
  </si>
  <si>
    <t>Лукина Алена</t>
  </si>
  <si>
    <t>Teen 16-17 (22.12.1997)/17</t>
  </si>
  <si>
    <t>46,50</t>
  </si>
  <si>
    <t>Шешин Никита</t>
  </si>
  <si>
    <t>Open (26.09.1989)/25</t>
  </si>
  <si>
    <t>64,70</t>
  </si>
  <si>
    <t>117,5</t>
  </si>
  <si>
    <t>122,5</t>
  </si>
  <si>
    <t>Тушнов Алексей</t>
  </si>
  <si>
    <t>Open (17.09.1991)/23</t>
  </si>
  <si>
    <t>67,30</t>
  </si>
  <si>
    <t>107,5</t>
  </si>
  <si>
    <t xml:space="preserve">Вшивцев К.А. </t>
  </si>
  <si>
    <t>Потемкин Дмитрий</t>
  </si>
  <si>
    <t>Teen 13-15 (29.01.1999)/15</t>
  </si>
  <si>
    <t>74,20</t>
  </si>
  <si>
    <t>135,0</t>
  </si>
  <si>
    <t>Фрадкин Александр</t>
  </si>
  <si>
    <t>Open (27.11.1982)/32</t>
  </si>
  <si>
    <t>72,70</t>
  </si>
  <si>
    <t>Капорский Антон</t>
  </si>
  <si>
    <t>Open (04.01.1989)/25</t>
  </si>
  <si>
    <t>74,30</t>
  </si>
  <si>
    <t>Морозов Антон</t>
  </si>
  <si>
    <t>Open (22.05.1984)/30</t>
  </si>
  <si>
    <t>79,90</t>
  </si>
  <si>
    <t>127,5</t>
  </si>
  <si>
    <t xml:space="preserve">Улитин А.Е. </t>
  </si>
  <si>
    <t>Баранов Владимир</t>
  </si>
  <si>
    <t>Open (26.11.1983)/31</t>
  </si>
  <si>
    <t>77,80</t>
  </si>
  <si>
    <t xml:space="preserve">Баранов С.Н. </t>
  </si>
  <si>
    <t>Токман Михаил</t>
  </si>
  <si>
    <t>Masters 40-44 (14.10.1973)/41</t>
  </si>
  <si>
    <t>81,00</t>
  </si>
  <si>
    <t>145,0</t>
  </si>
  <si>
    <t>150,0</t>
  </si>
  <si>
    <t>132,5</t>
  </si>
  <si>
    <t>Комиссаров Дмитрий</t>
  </si>
  <si>
    <t>Juniors 20-23 (10.02.1991)/23</t>
  </si>
  <si>
    <t>85,60</t>
  </si>
  <si>
    <t>Лебедев Сергей</t>
  </si>
  <si>
    <t>Open (14.12.1987)/27</t>
  </si>
  <si>
    <t>86,90</t>
  </si>
  <si>
    <t>152,5</t>
  </si>
  <si>
    <t>Скворцов Павел</t>
  </si>
  <si>
    <t>Open (14.03.1988)/26</t>
  </si>
  <si>
    <t>85,00</t>
  </si>
  <si>
    <t>Шалаев Александр</t>
  </si>
  <si>
    <t>Open (17.01.1981)/33</t>
  </si>
  <si>
    <t>97,20</t>
  </si>
  <si>
    <t>162,5</t>
  </si>
  <si>
    <t>172,5</t>
  </si>
  <si>
    <t>Чеботарев Александр</t>
  </si>
  <si>
    <t>Open (12.07.1984)/30</t>
  </si>
  <si>
    <t>98,00</t>
  </si>
  <si>
    <t>165,0</t>
  </si>
  <si>
    <t xml:space="preserve">Сергеев С.С. </t>
  </si>
  <si>
    <t>Сидоров Владимир</t>
  </si>
  <si>
    <t>Open (15.03.1981)/33</t>
  </si>
  <si>
    <t>99,80</t>
  </si>
  <si>
    <t>Мулихин Дмитрий</t>
  </si>
  <si>
    <t>Open (19.01.1987)/27</t>
  </si>
  <si>
    <t>93,40</t>
  </si>
  <si>
    <t>Кочетов Александр</t>
  </si>
  <si>
    <t>Open (17.02.1989)/25</t>
  </si>
  <si>
    <t>96,00</t>
  </si>
  <si>
    <t>Хрусталев Юрий</t>
  </si>
  <si>
    <t>Open (01.11.1976)/38</t>
  </si>
  <si>
    <t>104,10</t>
  </si>
  <si>
    <t>167,5</t>
  </si>
  <si>
    <t xml:space="preserve">90 </t>
  </si>
  <si>
    <t>163,4000</t>
  </si>
  <si>
    <t>162,0000</t>
  </si>
  <si>
    <t>151,0970</t>
  </si>
  <si>
    <t>Гукасян Норик</t>
  </si>
  <si>
    <t>Open (23.12.1978)/36</t>
  </si>
  <si>
    <t>270,0</t>
  </si>
  <si>
    <t>Меджидов Даниил</t>
  </si>
  <si>
    <t>Teen 16-17 (10.08.1998)/16</t>
  </si>
  <si>
    <t>Жим</t>
  </si>
  <si>
    <t>Присед</t>
  </si>
  <si>
    <t>0,8634</t>
  </si>
  <si>
    <t>1</t>
  </si>
  <si>
    <t>Чемпионат Нижегородской области по пауэрлифтингу без экипировки_x000D_
Богородск, 13 декабря 2014 года</t>
  </si>
  <si>
    <t>Город/область</t>
  </si>
  <si>
    <t>Коэф</t>
  </si>
  <si>
    <t>Вес</t>
  </si>
  <si>
    <t>Возрастная группа
Год рождения/возраст</t>
  </si>
  <si>
    <t>Фамилия, имя</t>
  </si>
  <si>
    <t>Чемпионат Нижегородской области по пауэрлифтингу без экипировки_x000D_ с прохождением допинг контроля
Богородск, 13 декабря 2014 года</t>
  </si>
  <si>
    <t>МУЖЧИНЫ</t>
  </si>
  <si>
    <t>690.0</t>
  </si>
  <si>
    <t>Чемпионат Нижегородской области по жиму лежа без экипировки_x000D_
Богородск, 13 декабря 2014 года</t>
  </si>
  <si>
    <t>ЖЕНЩИНЫ</t>
  </si>
  <si>
    <t>ВЕСОВАЯ КАТЕГОРИЯ 100</t>
  </si>
  <si>
    <t>ВЕСОВАЯ КАТЕГОРИЯ 82.5</t>
  </si>
  <si>
    <t>ВЕСОВАЯ КАТЕГОРИЯ 67.5</t>
  </si>
  <si>
    <t>ВЕСОВАЯ КАТЕГОРИЯ 110</t>
  </si>
  <si>
    <t>ВЕСОВАЯ КАТЕГОРИЯ 125</t>
  </si>
  <si>
    <t>ВЕСОВАЯ КАТЕГОРИЯ 140+</t>
  </si>
  <si>
    <t>Чемпионат Нижегородской области по жиму лежа без экипировки_x000D_ с прохождением допинг контроля
Богородск, 13 декабря 2014 года</t>
  </si>
  <si>
    <t>ВЕСОВАЯ КАТЕГОРИЯ 48</t>
  </si>
  <si>
    <t>ВЕСОВАЯ КАТЕГОРИЯ 75</t>
  </si>
  <si>
    <t>ВЕСОВАЯ КАТЕГОРИЯ 90</t>
  </si>
  <si>
    <t>Чемпионат Нижегородской области по становой тяге без экипировки_x000D_
Богородск, 13 декабря 2014 года</t>
  </si>
  <si>
    <t>Чемпионат Нижегородской области по становой тяге без экипировки_x000D_ с прохождением допинг контроля
Богородск, 13 декабря 2014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</si>
</sst>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i/>
      <sz val="11"/>
      <name val="Arial Cyr"/>
      <charset val="204"/>
    </font>
    <font>
      <strike/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6" xfId="0" applyNumberFormat="1" applyBorder="1"/>
    <xf numFmtId="49" fontId="0" fillId="0" borderId="13" xfId="0" applyNumberFormat="1" applyBorder="1"/>
    <xf numFmtId="49" fontId="0" fillId="0" borderId="0" xfId="0" applyNumberFormat="1"/>
    <xf numFmtId="49" fontId="5" fillId="0" borderId="0" xfId="0" applyNumberFormat="1" applyFont="1"/>
    <xf numFmtId="49" fontId="7" fillId="0" borderId="0" xfId="0" applyNumberFormat="1" applyFont="1"/>
    <xf numFmtId="49" fontId="9" fillId="0" borderId="0" xfId="0" applyNumberFormat="1" applyFont="1"/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0" fillId="0" borderId="13" xfId="0" applyNumberFormat="1" applyFont="1" applyBorder="1"/>
    <xf numFmtId="49" fontId="0" fillId="2" borderId="13" xfId="0" applyNumberFormat="1" applyFill="1" applyBorder="1"/>
    <xf numFmtId="49" fontId="2" fillId="0" borderId="0" xfId="0" applyNumberFormat="1" applyFont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0" fillId="2" borderId="14" xfId="0" applyNumberFormat="1" applyFill="1" applyBorder="1"/>
    <xf numFmtId="49" fontId="0" fillId="2" borderId="16" xfId="0" applyNumberFormat="1" applyFill="1" applyBorder="1"/>
    <xf numFmtId="49" fontId="2" fillId="2" borderId="14" xfId="0" applyNumberFormat="1" applyFont="1" applyFill="1" applyBorder="1" applyAlignment="1">
      <alignment horizontal="center"/>
    </xf>
    <xf numFmtId="49" fontId="0" fillId="2" borderId="15" xfId="0" applyNumberFormat="1" applyFill="1" applyBorder="1"/>
    <xf numFmtId="49" fontId="10" fillId="0" borderId="14" xfId="0" applyNumberFormat="1" applyFont="1" applyBorder="1"/>
    <xf numFmtId="49" fontId="10" fillId="0" borderId="15" xfId="0" applyNumberFormat="1" applyFont="1" applyBorder="1"/>
    <xf numFmtId="49" fontId="10" fillId="0" borderId="16" xfId="0" applyNumberFormat="1" applyFont="1" applyBorder="1"/>
    <xf numFmtId="49" fontId="11" fillId="0" borderId="16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4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13" xfId="0" applyNumberFormat="1" applyFont="1" applyFill="1" applyBorder="1" applyAlignment="1"/>
    <xf numFmtId="49" fontId="0" fillId="0" borderId="13" xfId="0" applyNumberFormat="1" applyFill="1" applyBorder="1" applyAlignment="1"/>
    <xf numFmtId="49" fontId="0" fillId="2" borderId="13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G21" sqref="G21"/>
    </sheetView>
  </sheetViews>
  <sheetFormatPr defaultRowHeight="12.75"/>
  <cols>
    <col min="1" max="1" width="4.7109375" style="21" customWidth="1"/>
    <col min="2" max="2" width="22.28515625" style="15" customWidth="1"/>
    <col min="3" max="3" width="25" style="15" customWidth="1"/>
    <col min="4" max="4" width="7.140625" style="15" customWidth="1"/>
    <col min="5" max="5" width="6.85546875" style="15" customWidth="1"/>
    <col min="6" max="6" width="10.5703125" style="15" customWidth="1"/>
    <col min="7" max="7" width="30.85546875" style="15" customWidth="1"/>
    <col min="8" max="10" width="5.5703125" style="15" bestFit="1" customWidth="1"/>
    <col min="11" max="11" width="8.5703125" style="24" bestFit="1" customWidth="1"/>
    <col min="12" max="12" width="9.28515625" customWidth="1"/>
    <col min="13" max="13" width="15.85546875" customWidth="1"/>
  </cols>
  <sheetData>
    <row r="1" spans="1:13" s="1" customFormat="1" ht="15" customHeight="1">
      <c r="A1" s="20"/>
      <c r="B1" s="41" t="s">
        <v>220</v>
      </c>
      <c r="C1" s="42"/>
      <c r="D1" s="42"/>
      <c r="E1" s="42"/>
      <c r="F1" s="42"/>
      <c r="G1" s="42"/>
      <c r="K1" s="20"/>
    </row>
    <row r="2" spans="1:13" s="1" customFormat="1" ht="109.5" customHeight="1" thickBot="1">
      <c r="A2" s="20"/>
      <c r="B2" s="43"/>
      <c r="C2" s="44"/>
      <c r="D2" s="44"/>
      <c r="E2" s="44"/>
      <c r="F2" s="44"/>
      <c r="G2" s="44"/>
      <c r="K2" s="20"/>
    </row>
    <row r="3" spans="1:13" s="2" customFormat="1" ht="12.75" customHeight="1">
      <c r="B3" s="45" t="s">
        <v>203</v>
      </c>
      <c r="C3" s="47" t="s">
        <v>202</v>
      </c>
      <c r="D3" s="39" t="s">
        <v>201</v>
      </c>
      <c r="E3" s="39" t="s">
        <v>200</v>
      </c>
      <c r="F3" s="39" t="s">
        <v>4</v>
      </c>
      <c r="G3" s="39" t="s">
        <v>199</v>
      </c>
      <c r="H3" s="39" t="s">
        <v>0</v>
      </c>
      <c r="I3" s="39"/>
      <c r="J3" s="39"/>
      <c r="K3" s="39" t="s">
        <v>1</v>
      </c>
      <c r="L3" s="39" t="s">
        <v>5</v>
      </c>
      <c r="M3" s="37" t="s">
        <v>2</v>
      </c>
    </row>
    <row r="4" spans="1:13" s="2" customFormat="1" ht="21" customHeight="1" thickBot="1">
      <c r="B4" s="46"/>
      <c r="C4" s="40"/>
      <c r="D4" s="40"/>
      <c r="E4" s="40"/>
      <c r="F4" s="40"/>
      <c r="G4" s="40"/>
      <c r="H4" s="3">
        <v>1</v>
      </c>
      <c r="I4" s="3">
        <v>2</v>
      </c>
      <c r="J4" s="3">
        <v>3</v>
      </c>
      <c r="K4" s="40"/>
      <c r="L4" s="40"/>
      <c r="M4" s="38"/>
    </row>
    <row r="5" spans="1:13" ht="15">
      <c r="B5" s="53" t="s">
        <v>205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5">
      <c r="B6" s="53" t="s">
        <v>211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3">
      <c r="A7" s="21">
        <v>1</v>
      </c>
      <c r="B7" s="71" t="s">
        <v>192</v>
      </c>
      <c r="C7" s="71" t="s">
        <v>193</v>
      </c>
      <c r="D7" s="62" t="s">
        <v>124</v>
      </c>
      <c r="E7" s="62" t="str">
        <f>"1,2410"</f>
        <v>1,2410</v>
      </c>
      <c r="F7" s="62" t="s">
        <v>11</v>
      </c>
      <c r="G7" s="62" t="s">
        <v>44</v>
      </c>
      <c r="H7" s="63" t="s">
        <v>39</v>
      </c>
      <c r="I7" s="63" t="s">
        <v>39</v>
      </c>
      <c r="J7" s="35" t="s">
        <v>40</v>
      </c>
      <c r="K7" s="57">
        <v>170</v>
      </c>
      <c r="L7" s="62" t="str">
        <f>"210,9700"</f>
        <v>210,9700</v>
      </c>
      <c r="M7" s="64" t="s">
        <v>19</v>
      </c>
    </row>
    <row r="8" spans="1:13" ht="15">
      <c r="B8" s="53" t="s">
        <v>212</v>
      </c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>
      <c r="A9" s="21">
        <v>1</v>
      </c>
      <c r="B9" s="71" t="s">
        <v>53</v>
      </c>
      <c r="C9" s="71" t="s">
        <v>54</v>
      </c>
      <c r="D9" s="62" t="s">
        <v>55</v>
      </c>
      <c r="E9" s="62" t="str">
        <f>"0,8980"</f>
        <v>0,8980</v>
      </c>
      <c r="F9" s="62" t="s">
        <v>11</v>
      </c>
      <c r="G9" s="62" t="s">
        <v>44</v>
      </c>
      <c r="H9" s="35" t="s">
        <v>48</v>
      </c>
      <c r="I9" s="35" t="s">
        <v>49</v>
      </c>
      <c r="J9" s="35" t="s">
        <v>59</v>
      </c>
      <c r="K9" s="25" t="s">
        <v>59</v>
      </c>
      <c r="L9" s="62" t="str">
        <f>"202,0500"</f>
        <v>202,0500</v>
      </c>
      <c r="M9" s="64" t="s">
        <v>19</v>
      </c>
    </row>
  </sheetData>
  <mergeCells count="14">
    <mergeCell ref="B5:L5"/>
    <mergeCell ref="B6:L6"/>
    <mergeCell ref="B8:L8"/>
    <mergeCell ref="M3:M4"/>
    <mergeCell ref="H3:J3"/>
    <mergeCell ref="L3:L4"/>
    <mergeCell ref="K3:K4"/>
    <mergeCell ref="B1:G2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B1" sqref="B1:G2"/>
    </sheetView>
  </sheetViews>
  <sheetFormatPr defaultRowHeight="12.75"/>
  <cols>
    <col min="1" max="1" width="3.85546875" style="21" customWidth="1"/>
    <col min="2" max="2" width="17.5703125" style="15" customWidth="1"/>
    <col min="3" max="3" width="19.42578125" style="15" customWidth="1"/>
    <col min="4" max="4" width="7.5703125" style="15" customWidth="1"/>
    <col min="5" max="5" width="7.28515625" style="15" customWidth="1"/>
    <col min="6" max="6" width="12.85546875" style="15" customWidth="1"/>
    <col min="7" max="7" width="31.85546875" style="15" customWidth="1"/>
    <col min="8" max="10" width="5.5703125" style="15" bestFit="1" customWidth="1"/>
    <col min="11" max="11" width="7.85546875" style="24" customWidth="1"/>
    <col min="12" max="12" width="8.5703125" style="15" bestFit="1" customWidth="1"/>
    <col min="13" max="13" width="15.42578125" bestFit="1" customWidth="1"/>
  </cols>
  <sheetData>
    <row r="1" spans="1:13" s="1" customFormat="1" ht="15" customHeight="1">
      <c r="A1" s="20"/>
      <c r="B1" s="41" t="s">
        <v>219</v>
      </c>
      <c r="C1" s="42"/>
      <c r="D1" s="42"/>
      <c r="E1" s="42"/>
      <c r="F1" s="42"/>
      <c r="G1" s="42"/>
      <c r="K1" s="20"/>
    </row>
    <row r="2" spans="1:13" s="1" customFormat="1" ht="81.75" customHeight="1" thickBot="1">
      <c r="A2" s="20"/>
      <c r="B2" s="43"/>
      <c r="C2" s="44"/>
      <c r="D2" s="44"/>
      <c r="E2" s="44"/>
      <c r="F2" s="44"/>
      <c r="G2" s="44"/>
      <c r="K2" s="20"/>
    </row>
    <row r="3" spans="1:13" s="2" customFormat="1" ht="12.75" customHeight="1">
      <c r="B3" s="45" t="s">
        <v>203</v>
      </c>
      <c r="C3" s="47" t="s">
        <v>202</v>
      </c>
      <c r="D3" s="39" t="s">
        <v>201</v>
      </c>
      <c r="E3" s="39" t="s">
        <v>200</v>
      </c>
      <c r="F3" s="39" t="s">
        <v>4</v>
      </c>
      <c r="G3" s="39" t="s">
        <v>199</v>
      </c>
      <c r="H3" s="39" t="s">
        <v>0</v>
      </c>
      <c r="I3" s="39"/>
      <c r="J3" s="39"/>
      <c r="K3" s="39" t="s">
        <v>1</v>
      </c>
      <c r="L3" s="39" t="s">
        <v>3</v>
      </c>
      <c r="M3" s="37" t="s">
        <v>2</v>
      </c>
    </row>
    <row r="4" spans="1:13" s="2" customFormat="1" ht="21" customHeight="1" thickBot="1">
      <c r="B4" s="46"/>
      <c r="C4" s="40"/>
      <c r="D4" s="40"/>
      <c r="E4" s="40"/>
      <c r="F4" s="40"/>
      <c r="G4" s="40"/>
      <c r="H4" s="3">
        <v>1</v>
      </c>
      <c r="I4" s="3">
        <v>2</v>
      </c>
      <c r="J4" s="3">
        <v>3</v>
      </c>
      <c r="K4" s="40"/>
      <c r="L4" s="40"/>
      <c r="M4" s="38"/>
    </row>
    <row r="5" spans="1:13" ht="15">
      <c r="B5" s="53" t="s">
        <v>205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5">
      <c r="B6" s="53" t="s">
        <v>218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3">
      <c r="A7" s="21">
        <v>1</v>
      </c>
      <c r="B7" s="71" t="s">
        <v>189</v>
      </c>
      <c r="C7" s="71" t="s">
        <v>190</v>
      </c>
      <c r="D7" s="62" t="s">
        <v>154</v>
      </c>
      <c r="E7" s="62" t="str">
        <f>"1,0012"</f>
        <v>1,0012</v>
      </c>
      <c r="F7" s="62" t="s">
        <v>11</v>
      </c>
      <c r="G7" s="62" t="s">
        <v>44</v>
      </c>
      <c r="H7" s="35" t="s">
        <v>107</v>
      </c>
      <c r="I7" s="35" t="s">
        <v>18</v>
      </c>
      <c r="J7" s="63" t="s">
        <v>191</v>
      </c>
      <c r="K7" s="57">
        <v>260</v>
      </c>
      <c r="L7" s="62" t="str">
        <f>"260,3120"</f>
        <v>260,3120</v>
      </c>
      <c r="M7" s="64" t="s">
        <v>19</v>
      </c>
    </row>
  </sheetData>
  <mergeCells count="13">
    <mergeCell ref="B6:L6"/>
    <mergeCell ref="B1:G2"/>
    <mergeCell ref="B3:B4"/>
    <mergeCell ref="C3:C4"/>
    <mergeCell ref="D3:D4"/>
    <mergeCell ref="E3:E4"/>
    <mergeCell ref="F3:F4"/>
    <mergeCell ref="G3:G4"/>
    <mergeCell ref="M3:M4"/>
    <mergeCell ref="B5:L5"/>
    <mergeCell ref="H3:J3"/>
    <mergeCell ref="K3:K4"/>
    <mergeCell ref="L3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opLeftCell="A3" workbookViewId="0">
      <selection activeCell="B3" sqref="B3:C4"/>
    </sheetView>
  </sheetViews>
  <sheetFormatPr defaultRowHeight="12.75"/>
  <cols>
    <col min="1" max="1" width="3.140625" style="21" customWidth="1"/>
    <col min="2" max="2" width="19.7109375" style="15" customWidth="1"/>
    <col min="3" max="3" width="27.140625" style="15" customWidth="1"/>
    <col min="4" max="4" width="10.42578125" style="15" customWidth="1"/>
    <col min="5" max="5" width="8.42578125" style="15" bestFit="1" customWidth="1"/>
    <col min="6" max="6" width="11.42578125" style="15" customWidth="1"/>
    <col min="7" max="7" width="39" style="15" bestFit="1" customWidth="1"/>
    <col min="8" max="8" width="6.28515625" style="15" customWidth="1"/>
    <col min="9" max="9" width="5.85546875" style="15" customWidth="1"/>
    <col min="10" max="10" width="6.140625" style="15" customWidth="1"/>
    <col min="11" max="11" width="7.85546875" style="24" customWidth="1"/>
    <col min="12" max="12" width="8.5703125" style="15" bestFit="1" customWidth="1"/>
    <col min="13" max="13" width="15.42578125" bestFit="1" customWidth="1"/>
  </cols>
  <sheetData>
    <row r="1" spans="1:13" s="1" customFormat="1" ht="15" customHeight="1">
      <c r="A1" s="20"/>
      <c r="B1" s="41" t="s">
        <v>215</v>
      </c>
      <c r="C1" s="42"/>
      <c r="D1" s="42"/>
      <c r="E1" s="42"/>
      <c r="F1" s="42"/>
      <c r="G1" s="42"/>
      <c r="H1" s="42"/>
      <c r="I1" s="42"/>
      <c r="J1" s="49"/>
      <c r="K1" s="20"/>
    </row>
    <row r="2" spans="1:13" s="1" customFormat="1" ht="81.75" customHeight="1" thickBot="1">
      <c r="A2" s="20"/>
      <c r="B2" s="43"/>
      <c r="C2" s="44"/>
      <c r="D2" s="44"/>
      <c r="E2" s="44"/>
      <c r="F2" s="44"/>
      <c r="G2" s="44"/>
      <c r="H2" s="44"/>
      <c r="I2" s="44"/>
      <c r="J2" s="50"/>
      <c r="K2" s="20"/>
    </row>
    <row r="3" spans="1:13" s="2" customFormat="1" ht="12.75" customHeight="1">
      <c r="B3" s="45" t="s">
        <v>203</v>
      </c>
      <c r="C3" s="47" t="s">
        <v>202</v>
      </c>
      <c r="D3" s="39" t="s">
        <v>201</v>
      </c>
      <c r="E3" s="39" t="s">
        <v>200</v>
      </c>
      <c r="F3" s="39" t="s">
        <v>4</v>
      </c>
      <c r="G3" s="39" t="s">
        <v>199</v>
      </c>
      <c r="H3" s="39" t="s">
        <v>194</v>
      </c>
      <c r="I3" s="39"/>
      <c r="J3" s="39"/>
      <c r="K3" s="39" t="s">
        <v>1</v>
      </c>
      <c r="L3" s="39" t="s">
        <v>3</v>
      </c>
      <c r="M3" s="37" t="s">
        <v>2</v>
      </c>
    </row>
    <row r="4" spans="1:13" s="2" customFormat="1" ht="21" customHeight="1" thickBot="1">
      <c r="B4" s="46"/>
      <c r="C4" s="40"/>
      <c r="D4" s="40"/>
      <c r="E4" s="40"/>
      <c r="F4" s="40"/>
      <c r="G4" s="40"/>
      <c r="H4" s="3">
        <v>1</v>
      </c>
      <c r="I4" s="3">
        <v>2</v>
      </c>
      <c r="J4" s="3">
        <v>3</v>
      </c>
      <c r="K4" s="40"/>
      <c r="L4" s="40"/>
      <c r="M4" s="38"/>
    </row>
    <row r="5" spans="1:13" ht="15">
      <c r="B5" s="53" t="s">
        <v>208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5">
      <c r="B6" s="53" t="s">
        <v>216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3">
      <c r="A7" s="21">
        <v>1</v>
      </c>
      <c r="B7" s="14" t="s">
        <v>114</v>
      </c>
      <c r="C7" s="14" t="s">
        <v>115</v>
      </c>
      <c r="D7" s="14" t="s">
        <v>116</v>
      </c>
      <c r="E7" s="14" t="str">
        <f>"2,4210"</f>
        <v>2,4210</v>
      </c>
      <c r="F7" s="14" t="s">
        <v>11</v>
      </c>
      <c r="G7" s="14" t="s">
        <v>44</v>
      </c>
      <c r="H7" s="23" t="s">
        <v>72</v>
      </c>
      <c r="I7" s="22" t="s">
        <v>74</v>
      </c>
      <c r="J7" s="22" t="s">
        <v>74</v>
      </c>
      <c r="K7" s="57">
        <v>35</v>
      </c>
      <c r="L7" s="14" t="str">
        <f>"84,7350"</f>
        <v>84,7350</v>
      </c>
      <c r="M7" s="10" t="s">
        <v>19</v>
      </c>
    </row>
    <row r="8" spans="1:13" ht="15">
      <c r="B8" s="53" t="s">
        <v>205</v>
      </c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5">
      <c r="B9" s="53" t="s">
        <v>211</v>
      </c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3">
      <c r="A10" s="21">
        <v>1</v>
      </c>
      <c r="B10" s="14" t="s">
        <v>117</v>
      </c>
      <c r="C10" s="14" t="s">
        <v>118</v>
      </c>
      <c r="D10" s="14" t="s">
        <v>119</v>
      </c>
      <c r="E10" s="14" t="str">
        <f>"1,2960"</f>
        <v>1,2960</v>
      </c>
      <c r="F10" s="14" t="s">
        <v>11</v>
      </c>
      <c r="G10" s="14" t="s">
        <v>71</v>
      </c>
      <c r="H10" s="23" t="s">
        <v>120</v>
      </c>
      <c r="I10" s="23" t="s">
        <v>121</v>
      </c>
      <c r="J10" s="23" t="s">
        <v>58</v>
      </c>
      <c r="K10" s="57">
        <v>125</v>
      </c>
      <c r="L10" s="14" t="str">
        <f>"162,0000"</f>
        <v>162,0000</v>
      </c>
      <c r="M10" s="10" t="s">
        <v>19</v>
      </c>
    </row>
    <row r="11" spans="1:13">
      <c r="A11" s="21">
        <v>2</v>
      </c>
      <c r="B11" s="13" t="s">
        <v>122</v>
      </c>
      <c r="C11" s="13" t="s">
        <v>123</v>
      </c>
      <c r="D11" s="13" t="s">
        <v>124</v>
      </c>
      <c r="E11" s="13" t="str">
        <f>"1,2410"</f>
        <v>1,2410</v>
      </c>
      <c r="F11" s="13" t="s">
        <v>11</v>
      </c>
      <c r="G11" s="13" t="s">
        <v>92</v>
      </c>
      <c r="H11" s="27" t="s">
        <v>38</v>
      </c>
      <c r="I11" s="27" t="s">
        <v>125</v>
      </c>
      <c r="J11" s="27" t="s">
        <v>57</v>
      </c>
      <c r="K11" s="56">
        <v>115</v>
      </c>
      <c r="L11" s="13" t="str">
        <f>"142,7150"</f>
        <v>142,7150</v>
      </c>
      <c r="M11" s="9" t="s">
        <v>126</v>
      </c>
    </row>
    <row r="12" spans="1:13" ht="15">
      <c r="B12" s="53" t="s">
        <v>217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3">
      <c r="A13" s="21">
        <v>1</v>
      </c>
      <c r="B13" s="11" t="s">
        <v>127</v>
      </c>
      <c r="C13" s="11" t="s">
        <v>128</v>
      </c>
      <c r="D13" s="11" t="s">
        <v>129</v>
      </c>
      <c r="E13" s="11" t="str">
        <f>"1,1288"</f>
        <v>1,1288</v>
      </c>
      <c r="F13" s="11" t="s">
        <v>11</v>
      </c>
      <c r="G13" s="11" t="s">
        <v>44</v>
      </c>
      <c r="H13" s="26" t="s">
        <v>47</v>
      </c>
      <c r="I13" s="30" t="s">
        <v>130</v>
      </c>
      <c r="J13" s="30" t="s">
        <v>130</v>
      </c>
      <c r="K13" s="54">
        <v>120</v>
      </c>
      <c r="L13" s="11" t="str">
        <f>"135,4560"</f>
        <v>135,4560</v>
      </c>
      <c r="M13" s="7" t="s">
        <v>19</v>
      </c>
    </row>
    <row r="14" spans="1:13">
      <c r="A14" s="21">
        <v>1</v>
      </c>
      <c r="B14" s="14" t="s">
        <v>131</v>
      </c>
      <c r="C14" s="14" t="s">
        <v>132</v>
      </c>
      <c r="D14" s="14" t="s">
        <v>133</v>
      </c>
      <c r="E14" s="14" t="str">
        <f>"1,1518"</f>
        <v>1,1518</v>
      </c>
      <c r="F14" s="14" t="s">
        <v>11</v>
      </c>
      <c r="G14" s="14" t="s">
        <v>92</v>
      </c>
      <c r="H14" s="23" t="s">
        <v>57</v>
      </c>
      <c r="I14" s="23" t="s">
        <v>120</v>
      </c>
      <c r="J14" s="22" t="s">
        <v>130</v>
      </c>
      <c r="K14" s="25">
        <v>117.5</v>
      </c>
      <c r="L14" s="14" t="str">
        <f>"135,3365"</f>
        <v>135,3365</v>
      </c>
      <c r="M14" s="10" t="s">
        <v>126</v>
      </c>
    </row>
    <row r="15" spans="1:13">
      <c r="B15" s="13" t="s">
        <v>134</v>
      </c>
      <c r="C15" s="13" t="s">
        <v>135</v>
      </c>
      <c r="D15" s="13" t="s">
        <v>136</v>
      </c>
      <c r="E15" s="13" t="str">
        <f>"1,1272"</f>
        <v>1,1272</v>
      </c>
      <c r="F15" s="13" t="s">
        <v>11</v>
      </c>
      <c r="G15" s="13" t="s">
        <v>71</v>
      </c>
      <c r="H15" s="32" t="s">
        <v>78</v>
      </c>
      <c r="I15" s="32" t="s">
        <v>120</v>
      </c>
      <c r="J15" s="32" t="s">
        <v>120</v>
      </c>
      <c r="K15" s="33">
        <v>0</v>
      </c>
      <c r="L15" s="13" t="str">
        <f>"0,0000"</f>
        <v>0,0000</v>
      </c>
      <c r="M15" s="9" t="s">
        <v>19</v>
      </c>
    </row>
    <row r="16" spans="1:13" ht="15">
      <c r="B16" s="53" t="s">
        <v>210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3">
      <c r="A17" s="21">
        <v>1</v>
      </c>
      <c r="B17" s="11" t="s">
        <v>137</v>
      </c>
      <c r="C17" s="11" t="s">
        <v>138</v>
      </c>
      <c r="D17" s="11" t="s">
        <v>139</v>
      </c>
      <c r="E17" s="11" t="str">
        <f>"1,0552"</f>
        <v>1,0552</v>
      </c>
      <c r="F17" s="11" t="s">
        <v>11</v>
      </c>
      <c r="G17" s="11" t="s">
        <v>12</v>
      </c>
      <c r="H17" s="26" t="s">
        <v>58</v>
      </c>
      <c r="I17" s="26" t="s">
        <v>140</v>
      </c>
      <c r="J17" s="26" t="s">
        <v>36</v>
      </c>
      <c r="K17" s="54">
        <v>130</v>
      </c>
      <c r="L17" s="11" t="str">
        <f>"137,1760"</f>
        <v>137,1760</v>
      </c>
      <c r="M17" s="7" t="s">
        <v>141</v>
      </c>
    </row>
    <row r="18" spans="1:13">
      <c r="A18" s="21">
        <v>2</v>
      </c>
      <c r="B18" s="14" t="s">
        <v>142</v>
      </c>
      <c r="C18" s="14" t="s">
        <v>143</v>
      </c>
      <c r="D18" s="14" t="s">
        <v>144</v>
      </c>
      <c r="E18" s="14" t="str">
        <f>"1,0804"</f>
        <v>1,0804</v>
      </c>
      <c r="F18" s="14" t="s">
        <v>11</v>
      </c>
      <c r="G18" s="14" t="s">
        <v>71</v>
      </c>
      <c r="H18" s="23" t="s">
        <v>121</v>
      </c>
      <c r="I18" s="23" t="s">
        <v>58</v>
      </c>
      <c r="J18" s="23" t="s">
        <v>140</v>
      </c>
      <c r="K18" s="25">
        <v>127.5</v>
      </c>
      <c r="L18" s="14" t="str">
        <f>"137,7510"</f>
        <v>137,7510</v>
      </c>
      <c r="M18" s="10" t="s">
        <v>145</v>
      </c>
    </row>
    <row r="19" spans="1:13">
      <c r="A19" s="21">
        <v>1</v>
      </c>
      <c r="B19" s="13" t="s">
        <v>146</v>
      </c>
      <c r="C19" s="13" t="s">
        <v>147</v>
      </c>
      <c r="D19" s="13" t="s">
        <v>148</v>
      </c>
      <c r="E19" s="13" t="str">
        <f>"1,0492"</f>
        <v>1,0492</v>
      </c>
      <c r="F19" s="13" t="s">
        <v>11</v>
      </c>
      <c r="G19" s="13" t="s">
        <v>71</v>
      </c>
      <c r="H19" s="27" t="s">
        <v>45</v>
      </c>
      <c r="I19" s="27" t="s">
        <v>149</v>
      </c>
      <c r="J19" s="32" t="s">
        <v>150</v>
      </c>
      <c r="K19" s="56">
        <v>145</v>
      </c>
      <c r="L19" s="13" t="str">
        <f>"152,1369"</f>
        <v>152,1369</v>
      </c>
      <c r="M19" s="9" t="s">
        <v>19</v>
      </c>
    </row>
    <row r="20" spans="1:13" ht="15">
      <c r="B20" s="53" t="s">
        <v>218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3">
      <c r="A21" s="21">
        <v>1</v>
      </c>
      <c r="B21" s="11" t="s">
        <v>79</v>
      </c>
      <c r="C21" s="11" t="s">
        <v>80</v>
      </c>
      <c r="D21" s="11" t="s">
        <v>81</v>
      </c>
      <c r="E21" s="11" t="str">
        <f>"0,9900"</f>
        <v>0,9900</v>
      </c>
      <c r="F21" s="11" t="s">
        <v>11</v>
      </c>
      <c r="G21" s="11" t="s">
        <v>71</v>
      </c>
      <c r="H21" s="30" t="s">
        <v>57</v>
      </c>
      <c r="I21" s="26" t="s">
        <v>47</v>
      </c>
      <c r="J21" s="30" t="s">
        <v>151</v>
      </c>
      <c r="K21" s="54">
        <v>120</v>
      </c>
      <c r="L21" s="11" t="str">
        <f>"118,8000"</f>
        <v>118,8000</v>
      </c>
      <c r="M21" s="7" t="s">
        <v>19</v>
      </c>
    </row>
    <row r="22" spans="1:13">
      <c r="B22" s="11" t="s">
        <v>152</v>
      </c>
      <c r="C22" s="11" t="s">
        <v>153</v>
      </c>
      <c r="D22" s="11" t="s">
        <v>154</v>
      </c>
      <c r="E22" s="11" t="str">
        <f>"1,0012"</f>
        <v>1,0012</v>
      </c>
      <c r="F22" s="11" t="s">
        <v>11</v>
      </c>
      <c r="G22" s="11" t="s">
        <v>44</v>
      </c>
      <c r="H22" s="30" t="s">
        <v>57</v>
      </c>
      <c r="I22" s="30" t="s">
        <v>47</v>
      </c>
      <c r="J22" s="30" t="s">
        <v>47</v>
      </c>
      <c r="K22" s="78">
        <v>0</v>
      </c>
      <c r="L22" s="11" t="str">
        <f>"0,0000"</f>
        <v>0,0000</v>
      </c>
      <c r="M22" s="7" t="s">
        <v>19</v>
      </c>
    </row>
    <row r="23" spans="1:13">
      <c r="A23" s="21">
        <v>1</v>
      </c>
      <c r="B23" s="14" t="s">
        <v>155</v>
      </c>
      <c r="C23" s="14" t="s">
        <v>156</v>
      </c>
      <c r="D23" s="14" t="s">
        <v>157</v>
      </c>
      <c r="E23" s="14" t="str">
        <f>"0,9908"</f>
        <v>0,9908</v>
      </c>
      <c r="F23" s="14" t="s">
        <v>11</v>
      </c>
      <c r="G23" s="14" t="s">
        <v>71</v>
      </c>
      <c r="H23" s="23" t="s">
        <v>151</v>
      </c>
      <c r="I23" s="23" t="s">
        <v>158</v>
      </c>
      <c r="J23" s="22" t="s">
        <v>103</v>
      </c>
      <c r="K23" s="25">
        <v>152.5</v>
      </c>
      <c r="L23" s="14" t="str">
        <f>"151,0970"</f>
        <v>151,0970</v>
      </c>
      <c r="M23" s="10" t="s">
        <v>19</v>
      </c>
    </row>
    <row r="24" spans="1:13">
      <c r="A24" s="21">
        <v>2</v>
      </c>
      <c r="B24" s="13" t="s">
        <v>159</v>
      </c>
      <c r="C24" s="13" t="s">
        <v>160</v>
      </c>
      <c r="D24" s="13" t="s">
        <v>161</v>
      </c>
      <c r="E24" s="13" t="str">
        <f>"1,0060"</f>
        <v>1,0060</v>
      </c>
      <c r="F24" s="13" t="s">
        <v>11</v>
      </c>
      <c r="G24" s="13" t="s">
        <v>92</v>
      </c>
      <c r="H24" s="32" t="s">
        <v>58</v>
      </c>
      <c r="I24" s="27" t="s">
        <v>36</v>
      </c>
      <c r="J24" s="32" t="s">
        <v>151</v>
      </c>
      <c r="K24" s="56">
        <v>130</v>
      </c>
      <c r="L24" s="13" t="str">
        <f>"130,7800"</f>
        <v>130,7800</v>
      </c>
      <c r="M24" s="9" t="s">
        <v>126</v>
      </c>
    </row>
    <row r="25" spans="1:13" ht="15">
      <c r="B25" s="53" t="s">
        <v>209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3">
      <c r="A26" s="21">
        <v>1</v>
      </c>
      <c r="B26" s="11" t="s">
        <v>162</v>
      </c>
      <c r="C26" s="11" t="s">
        <v>163</v>
      </c>
      <c r="D26" s="11" t="s">
        <v>164</v>
      </c>
      <c r="E26" s="11" t="str">
        <f>"0,9262"</f>
        <v>0,9262</v>
      </c>
      <c r="F26" s="11" t="s">
        <v>11</v>
      </c>
      <c r="G26" s="11" t="s">
        <v>71</v>
      </c>
      <c r="H26" s="26" t="s">
        <v>150</v>
      </c>
      <c r="I26" s="26" t="s">
        <v>165</v>
      </c>
      <c r="J26" s="30" t="s">
        <v>166</v>
      </c>
      <c r="K26" s="28">
        <v>162.5</v>
      </c>
      <c r="L26" s="11" t="str">
        <f>"150,5075"</f>
        <v>150,5075</v>
      </c>
      <c r="M26" s="7" t="s">
        <v>19</v>
      </c>
    </row>
    <row r="27" spans="1:13">
      <c r="A27" s="21">
        <v>2</v>
      </c>
      <c r="B27" s="14" t="s">
        <v>167</v>
      </c>
      <c r="C27" s="14" t="s">
        <v>168</v>
      </c>
      <c r="D27" s="14" t="s">
        <v>169</v>
      </c>
      <c r="E27" s="14" t="str">
        <f>"0,9230"</f>
        <v>0,9230</v>
      </c>
      <c r="F27" s="14" t="s">
        <v>11</v>
      </c>
      <c r="G27" s="14" t="s">
        <v>71</v>
      </c>
      <c r="H27" s="23" t="s">
        <v>150</v>
      </c>
      <c r="I27" s="23" t="s">
        <v>165</v>
      </c>
      <c r="J27" s="22" t="s">
        <v>170</v>
      </c>
      <c r="K27" s="25">
        <v>162.5</v>
      </c>
      <c r="L27" s="14" t="str">
        <f>"149,9875"</f>
        <v>149,9875</v>
      </c>
      <c r="M27" s="10" t="s">
        <v>171</v>
      </c>
    </row>
    <row r="28" spans="1:13">
      <c r="A28" s="21">
        <v>3</v>
      </c>
      <c r="B28" s="12" t="s">
        <v>172</v>
      </c>
      <c r="C28" s="12" t="s">
        <v>173</v>
      </c>
      <c r="D28" s="12" t="s">
        <v>174</v>
      </c>
      <c r="E28" s="12" t="str">
        <f>"0,9158"</f>
        <v>0,9158</v>
      </c>
      <c r="F28" s="12" t="s">
        <v>11</v>
      </c>
      <c r="G28" s="12" t="s">
        <v>92</v>
      </c>
      <c r="H28" s="29" t="s">
        <v>150</v>
      </c>
      <c r="I28" s="31" t="s">
        <v>165</v>
      </c>
      <c r="J28" s="31" t="s">
        <v>165</v>
      </c>
      <c r="K28" s="55">
        <v>150</v>
      </c>
      <c r="L28" s="12" t="str">
        <f>"137,3700"</f>
        <v>137,3700</v>
      </c>
      <c r="M28" s="8" t="s">
        <v>126</v>
      </c>
    </row>
    <row r="29" spans="1:13">
      <c r="A29" s="21">
        <v>4</v>
      </c>
      <c r="B29" s="14" t="s">
        <v>175</v>
      </c>
      <c r="C29" s="14" t="s">
        <v>176</v>
      </c>
      <c r="D29" s="14" t="s">
        <v>177</v>
      </c>
      <c r="E29" s="14" t="str">
        <f>"0,9458"</f>
        <v>0,9458</v>
      </c>
      <c r="F29" s="14" t="s">
        <v>11</v>
      </c>
      <c r="G29" s="14" t="s">
        <v>92</v>
      </c>
      <c r="H29" s="23" t="s">
        <v>149</v>
      </c>
      <c r="I29" s="22" t="s">
        <v>150</v>
      </c>
      <c r="J29" s="22" t="s">
        <v>150</v>
      </c>
      <c r="K29" s="57">
        <v>145</v>
      </c>
      <c r="L29" s="14" t="str">
        <f>"137,1410"</f>
        <v>137,1410</v>
      </c>
      <c r="M29" s="10" t="s">
        <v>126</v>
      </c>
    </row>
    <row r="30" spans="1:13">
      <c r="A30" s="21">
        <v>5</v>
      </c>
      <c r="B30" s="13" t="s">
        <v>178</v>
      </c>
      <c r="C30" s="13" t="s">
        <v>179</v>
      </c>
      <c r="D30" s="13" t="s">
        <v>180</v>
      </c>
      <c r="E30" s="13" t="str">
        <f>"0,9320"</f>
        <v>0,9320</v>
      </c>
      <c r="F30" s="13" t="s">
        <v>11</v>
      </c>
      <c r="G30" s="13" t="s">
        <v>44</v>
      </c>
      <c r="H30" s="27" t="s">
        <v>35</v>
      </c>
      <c r="I30" s="27" t="s">
        <v>58</v>
      </c>
      <c r="J30" s="32" t="s">
        <v>45</v>
      </c>
      <c r="K30" s="56">
        <v>125</v>
      </c>
      <c r="L30" s="13" t="str">
        <f>"116,5000"</f>
        <v>116,5000</v>
      </c>
      <c r="M30" s="9" t="s">
        <v>19</v>
      </c>
    </row>
    <row r="31" spans="1:13" ht="15">
      <c r="B31" s="53" t="s">
        <v>212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3">
      <c r="B32" s="14" t="s">
        <v>181</v>
      </c>
      <c r="C32" s="14" t="s">
        <v>182</v>
      </c>
      <c r="D32" s="14" t="s">
        <v>183</v>
      </c>
      <c r="E32" s="14" t="str">
        <f>"0,9006"</f>
        <v>0,9006</v>
      </c>
      <c r="F32" s="14" t="s">
        <v>11</v>
      </c>
      <c r="G32" s="14" t="s">
        <v>92</v>
      </c>
      <c r="H32" s="22" t="s">
        <v>39</v>
      </c>
      <c r="I32" s="22" t="s">
        <v>184</v>
      </c>
      <c r="J32" s="22" t="s">
        <v>184</v>
      </c>
      <c r="K32" s="34">
        <v>0</v>
      </c>
      <c r="L32" s="14" t="str">
        <f>"0,0000"</f>
        <v>0,0000</v>
      </c>
      <c r="M32" s="10" t="s">
        <v>19</v>
      </c>
    </row>
    <row r="33" spans="1:13" ht="15">
      <c r="B33" s="53" t="s">
        <v>213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3">
      <c r="A34" s="21">
        <v>1</v>
      </c>
      <c r="B34" s="14" t="s">
        <v>60</v>
      </c>
      <c r="C34" s="14" t="s">
        <v>61</v>
      </c>
      <c r="D34" s="14" t="s">
        <v>62</v>
      </c>
      <c r="E34" s="14" t="str">
        <f>"0,8600"</f>
        <v>0,8600</v>
      </c>
      <c r="F34" s="14" t="s">
        <v>11</v>
      </c>
      <c r="G34" s="14" t="s">
        <v>12</v>
      </c>
      <c r="H34" s="22" t="s">
        <v>65</v>
      </c>
      <c r="I34" s="23" t="s">
        <v>65</v>
      </c>
      <c r="J34" s="22" t="s">
        <v>66</v>
      </c>
      <c r="K34" s="57">
        <v>190</v>
      </c>
      <c r="L34" s="14" t="str">
        <f>"163,4000"</f>
        <v>163,4000</v>
      </c>
      <c r="M34" s="10" t="s">
        <v>19</v>
      </c>
    </row>
    <row r="36" spans="1:13" ht="18">
      <c r="B36" s="16" t="s">
        <v>6</v>
      </c>
      <c r="C36" s="16"/>
    </row>
    <row r="37" spans="1:13" ht="15">
      <c r="B37" s="80" t="s">
        <v>20</v>
      </c>
      <c r="C37" s="17"/>
    </row>
    <row r="38" spans="1:13" ht="14.25">
      <c r="B38" s="81" t="s">
        <v>21</v>
      </c>
      <c r="C38" s="79"/>
      <c r="D38" s="77"/>
      <c r="E38" s="77"/>
      <c r="F38" s="77"/>
    </row>
    <row r="39" spans="1:13" ht="15">
      <c r="B39" s="19" t="s">
        <v>22</v>
      </c>
      <c r="C39" s="19" t="s">
        <v>23</v>
      </c>
      <c r="D39" s="19" t="s">
        <v>24</v>
      </c>
      <c r="E39" s="19" t="s">
        <v>25</v>
      </c>
      <c r="F39" s="19" t="s">
        <v>26</v>
      </c>
    </row>
    <row r="40" spans="1:13">
      <c r="A40" s="21">
        <v>1</v>
      </c>
      <c r="B40" s="82" t="s">
        <v>60</v>
      </c>
      <c r="C40" s="77" t="s">
        <v>27</v>
      </c>
      <c r="D40" s="77" t="s">
        <v>28</v>
      </c>
      <c r="E40" s="77" t="s">
        <v>65</v>
      </c>
      <c r="F40" s="24" t="s">
        <v>186</v>
      </c>
    </row>
    <row r="41" spans="1:13">
      <c r="A41" s="21">
        <v>2</v>
      </c>
      <c r="B41" s="82" t="s">
        <v>117</v>
      </c>
      <c r="C41" s="77" t="s">
        <v>27</v>
      </c>
      <c r="D41" s="77" t="s">
        <v>109</v>
      </c>
      <c r="E41" s="77" t="s">
        <v>58</v>
      </c>
      <c r="F41" s="24" t="s">
        <v>187</v>
      </c>
    </row>
    <row r="42" spans="1:13">
      <c r="A42" s="21">
        <v>3</v>
      </c>
      <c r="B42" s="82" t="s">
        <v>155</v>
      </c>
      <c r="C42" s="77" t="s">
        <v>27</v>
      </c>
      <c r="D42" s="77" t="s">
        <v>185</v>
      </c>
      <c r="E42" s="77" t="s">
        <v>158</v>
      </c>
      <c r="F42" s="24" t="s">
        <v>188</v>
      </c>
    </row>
  </sheetData>
  <mergeCells count="21">
    <mergeCell ref="B20:L20"/>
    <mergeCell ref="B25:L25"/>
    <mergeCell ref="B31:L31"/>
    <mergeCell ref="B33:L33"/>
    <mergeCell ref="B1:J2"/>
    <mergeCell ref="B3:B4"/>
    <mergeCell ref="C3:C4"/>
    <mergeCell ref="D3:D4"/>
    <mergeCell ref="E3:E4"/>
    <mergeCell ref="F3:F4"/>
    <mergeCell ref="G3:G4"/>
    <mergeCell ref="H3:J3"/>
    <mergeCell ref="M3:M4"/>
    <mergeCell ref="B5:L5"/>
    <mergeCell ref="B8:L8"/>
    <mergeCell ref="B12:L12"/>
    <mergeCell ref="K3:K4"/>
    <mergeCell ref="L3:L4"/>
    <mergeCell ref="B6:L6"/>
    <mergeCell ref="B9:L9"/>
    <mergeCell ref="B16:L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opLeftCell="A3" workbookViewId="0">
      <selection activeCell="G23" sqref="G23"/>
    </sheetView>
  </sheetViews>
  <sheetFormatPr defaultRowHeight="12.75"/>
  <cols>
    <col min="1" max="1" width="3.140625" style="21" customWidth="1"/>
    <col min="2" max="2" width="18.7109375" style="15" customWidth="1"/>
    <col min="3" max="3" width="26.5703125" style="15" customWidth="1"/>
    <col min="4" max="4" width="10.42578125" style="15" customWidth="1"/>
    <col min="5" max="5" width="8.42578125" style="15" customWidth="1"/>
    <col min="6" max="6" width="12" style="15" customWidth="1"/>
    <col min="7" max="7" width="37.42578125" style="15" customWidth="1"/>
    <col min="8" max="9" width="5.85546875" style="15" customWidth="1"/>
    <col min="10" max="10" width="6.140625" style="15" customWidth="1"/>
    <col min="11" max="11" width="8.7109375" style="24" customWidth="1"/>
    <col min="12" max="12" width="8.5703125" style="15" bestFit="1" customWidth="1"/>
    <col min="13" max="13" width="16.85546875" customWidth="1"/>
  </cols>
  <sheetData>
    <row r="1" spans="1:13" s="1" customFormat="1" ht="15" customHeight="1">
      <c r="A1" s="20"/>
      <c r="B1" s="41" t="s">
        <v>207</v>
      </c>
      <c r="C1" s="42"/>
      <c r="D1" s="42"/>
      <c r="E1" s="42"/>
      <c r="F1" s="42"/>
      <c r="G1" s="42"/>
      <c r="H1" s="42"/>
      <c r="I1" s="42"/>
      <c r="J1" s="49"/>
      <c r="K1" s="20"/>
    </row>
    <row r="2" spans="1:13" s="1" customFormat="1" ht="81.75" customHeight="1" thickBot="1">
      <c r="A2" s="20"/>
      <c r="B2" s="43"/>
      <c r="C2" s="44"/>
      <c r="D2" s="44"/>
      <c r="E2" s="44"/>
      <c r="F2" s="44"/>
      <c r="G2" s="44"/>
      <c r="H2" s="44"/>
      <c r="I2" s="44"/>
      <c r="J2" s="50"/>
      <c r="K2" s="20"/>
    </row>
    <row r="3" spans="1:13" s="2" customFormat="1" ht="12.75" customHeight="1">
      <c r="B3" s="45" t="s">
        <v>203</v>
      </c>
      <c r="C3" s="47" t="s">
        <v>202</v>
      </c>
      <c r="D3" s="39" t="s">
        <v>201</v>
      </c>
      <c r="E3" s="39" t="s">
        <v>200</v>
      </c>
      <c r="F3" s="39" t="s">
        <v>4</v>
      </c>
      <c r="G3" s="39" t="s">
        <v>199</v>
      </c>
      <c r="H3" s="39" t="s">
        <v>194</v>
      </c>
      <c r="I3" s="39"/>
      <c r="J3" s="39"/>
      <c r="K3" s="39" t="s">
        <v>1</v>
      </c>
      <c r="L3" s="39" t="s">
        <v>3</v>
      </c>
      <c r="M3" s="37" t="s">
        <v>2</v>
      </c>
    </row>
    <row r="4" spans="1:13" s="2" customFormat="1" ht="21" customHeight="1" thickBot="1">
      <c r="B4" s="46"/>
      <c r="C4" s="40"/>
      <c r="D4" s="40"/>
      <c r="E4" s="40"/>
      <c r="F4" s="40"/>
      <c r="G4" s="40"/>
      <c r="H4" s="3">
        <v>1</v>
      </c>
      <c r="I4" s="3">
        <v>2</v>
      </c>
      <c r="J4" s="3">
        <v>3</v>
      </c>
      <c r="K4" s="40"/>
      <c r="L4" s="40"/>
      <c r="M4" s="38"/>
    </row>
    <row r="5" spans="1:13" ht="15">
      <c r="B5" s="53" t="s">
        <v>208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5">
      <c r="B6" s="53" t="s">
        <v>211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3">
      <c r="A7" s="21">
        <v>1</v>
      </c>
      <c r="B7" s="71" t="s">
        <v>68</v>
      </c>
      <c r="C7" s="71" t="s">
        <v>69</v>
      </c>
      <c r="D7" s="62" t="s">
        <v>70</v>
      </c>
      <c r="E7" s="62" t="str">
        <f>"1,7000"</f>
        <v>1,7000</v>
      </c>
      <c r="F7" s="62" t="s">
        <v>11</v>
      </c>
      <c r="G7" s="62" t="s">
        <v>71</v>
      </c>
      <c r="H7" s="35" t="s">
        <v>72</v>
      </c>
      <c r="I7" s="35" t="s">
        <v>73</v>
      </c>
      <c r="J7" s="63" t="s">
        <v>74</v>
      </c>
      <c r="K7" s="57">
        <v>40</v>
      </c>
      <c r="L7" s="62" t="str">
        <f>"68,0000"</f>
        <v>68,0000</v>
      </c>
      <c r="M7" s="64" t="s">
        <v>19</v>
      </c>
    </row>
    <row r="8" spans="1:13" ht="15">
      <c r="B8" s="53" t="s">
        <v>205</v>
      </c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15">
      <c r="B9" s="53" t="s">
        <v>210</v>
      </c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3">
      <c r="A10" s="21">
        <v>1</v>
      </c>
      <c r="B10" s="71" t="s">
        <v>75</v>
      </c>
      <c r="C10" s="71" t="s">
        <v>76</v>
      </c>
      <c r="D10" s="62" t="s">
        <v>77</v>
      </c>
      <c r="E10" s="62" t="str">
        <f>"1,0406"</f>
        <v>1,0406</v>
      </c>
      <c r="F10" s="62" t="s">
        <v>11</v>
      </c>
      <c r="G10" s="62" t="s">
        <v>44</v>
      </c>
      <c r="H10" s="35" t="s">
        <v>37</v>
      </c>
      <c r="I10" s="35" t="s">
        <v>38</v>
      </c>
      <c r="J10" s="63" t="s">
        <v>78</v>
      </c>
      <c r="K10" s="57">
        <v>100</v>
      </c>
      <c r="L10" s="62" t="str">
        <f>"104,0600"</f>
        <v>104,0600</v>
      </c>
      <c r="M10" s="64" t="s">
        <v>19</v>
      </c>
    </row>
    <row r="11" spans="1:13" ht="15">
      <c r="B11" s="53" t="s">
        <v>209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3">
      <c r="A12" s="21">
        <v>1</v>
      </c>
      <c r="B12" s="70" t="s">
        <v>82</v>
      </c>
      <c r="C12" s="70" t="s">
        <v>83</v>
      </c>
      <c r="D12" s="58" t="s">
        <v>84</v>
      </c>
      <c r="E12" s="58" t="str">
        <f>"0,9210"</f>
        <v>0,9210</v>
      </c>
      <c r="F12" s="58" t="s">
        <v>11</v>
      </c>
      <c r="G12" s="58" t="s">
        <v>44</v>
      </c>
      <c r="H12" s="60" t="s">
        <v>40</v>
      </c>
      <c r="I12" s="59" t="s">
        <v>17</v>
      </c>
      <c r="J12" s="59" t="s">
        <v>17</v>
      </c>
      <c r="K12" s="54">
        <v>170</v>
      </c>
      <c r="L12" s="58" t="str">
        <f>"156,5700"</f>
        <v>156,5700</v>
      </c>
      <c r="M12" s="61" t="s">
        <v>85</v>
      </c>
    </row>
    <row r="13" spans="1:13">
      <c r="A13" s="21">
        <v>1</v>
      </c>
      <c r="B13" s="71" t="s">
        <v>86</v>
      </c>
      <c r="C13" s="71" t="s">
        <v>87</v>
      </c>
      <c r="D13" s="62" t="s">
        <v>88</v>
      </c>
      <c r="E13" s="62" t="str">
        <f>"1,0875"</f>
        <v>1,0875</v>
      </c>
      <c r="F13" s="62" t="s">
        <v>11</v>
      </c>
      <c r="G13" s="62" t="s">
        <v>71</v>
      </c>
      <c r="H13" s="63" t="s">
        <v>38</v>
      </c>
      <c r="I13" s="35" t="s">
        <v>78</v>
      </c>
      <c r="J13" s="63" t="s">
        <v>35</v>
      </c>
      <c r="K13" s="57">
        <v>105</v>
      </c>
      <c r="L13" s="62" t="str">
        <f>"114,1906"</f>
        <v>114,1906</v>
      </c>
      <c r="M13" s="64" t="s">
        <v>89</v>
      </c>
    </row>
    <row r="14" spans="1:13" ht="15">
      <c r="B14" s="53" t="s">
        <v>212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69"/>
    </row>
    <row r="15" spans="1:13">
      <c r="A15" s="21">
        <v>1</v>
      </c>
      <c r="B15" s="70" t="s">
        <v>89</v>
      </c>
      <c r="C15" s="70" t="s">
        <v>90</v>
      </c>
      <c r="D15" s="58" t="s">
        <v>91</v>
      </c>
      <c r="E15" s="58" t="str">
        <f>"0,8914"</f>
        <v>0,8914</v>
      </c>
      <c r="F15" s="58" t="s">
        <v>11</v>
      </c>
      <c r="G15" s="58" t="s">
        <v>92</v>
      </c>
      <c r="H15" s="60" t="s">
        <v>65</v>
      </c>
      <c r="I15" s="60" t="s">
        <v>56</v>
      </c>
      <c r="J15" s="59" t="s">
        <v>93</v>
      </c>
      <c r="K15" s="54">
        <v>200</v>
      </c>
      <c r="L15" s="58" t="str">
        <f>"178,2800"</f>
        <v>178,2800</v>
      </c>
      <c r="M15" s="64" t="s">
        <v>19</v>
      </c>
    </row>
    <row r="16" spans="1:13">
      <c r="A16" s="21">
        <v>2</v>
      </c>
      <c r="B16" s="71" t="s">
        <v>94</v>
      </c>
      <c r="C16" s="71" t="s">
        <v>95</v>
      </c>
      <c r="D16" s="62" t="s">
        <v>96</v>
      </c>
      <c r="E16" s="62" t="str">
        <f>"0,8946"</f>
        <v>0,8946</v>
      </c>
      <c r="F16" s="62" t="s">
        <v>11</v>
      </c>
      <c r="G16" s="62" t="s">
        <v>92</v>
      </c>
      <c r="H16" s="63" t="s">
        <v>65</v>
      </c>
      <c r="I16" s="63" t="s">
        <v>97</v>
      </c>
      <c r="J16" s="35" t="s">
        <v>97</v>
      </c>
      <c r="K16" s="25">
        <v>192.5</v>
      </c>
      <c r="L16" s="62" t="str">
        <f>"172,2105"</f>
        <v>172,2105</v>
      </c>
      <c r="M16" s="64" t="s">
        <v>98</v>
      </c>
    </row>
    <row r="17" spans="1:13" ht="15">
      <c r="B17" s="53" t="s">
        <v>213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3">
      <c r="A18" s="21">
        <v>1</v>
      </c>
      <c r="B18" s="14" t="s">
        <v>99</v>
      </c>
      <c r="C18" s="14" t="s">
        <v>100</v>
      </c>
      <c r="D18" s="62" t="s">
        <v>101</v>
      </c>
      <c r="E18" s="62" t="str">
        <f>"0,8670"</f>
        <v>0,8670</v>
      </c>
      <c r="F18" s="62" t="s">
        <v>11</v>
      </c>
      <c r="G18" s="62" t="s">
        <v>102</v>
      </c>
      <c r="H18" s="63" t="s">
        <v>103</v>
      </c>
      <c r="I18" s="63" t="s">
        <v>39</v>
      </c>
      <c r="J18" s="35" t="s">
        <v>39</v>
      </c>
      <c r="K18" s="57">
        <v>160</v>
      </c>
      <c r="L18" s="62" t="str">
        <f>"138,7200"</f>
        <v>138,7200</v>
      </c>
      <c r="M18" s="64" t="s">
        <v>19</v>
      </c>
    </row>
    <row r="19" spans="1:13" ht="15">
      <c r="B19" s="53" t="s">
        <v>214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3">
      <c r="A20" s="21">
        <v>1</v>
      </c>
      <c r="B20" s="14" t="s">
        <v>104</v>
      </c>
      <c r="C20" s="14" t="s">
        <v>105</v>
      </c>
      <c r="D20" s="62" t="s">
        <v>106</v>
      </c>
      <c r="E20" s="62" t="str">
        <f>"0,8290"</f>
        <v>0,8290</v>
      </c>
      <c r="F20" s="62" t="s">
        <v>11</v>
      </c>
      <c r="G20" s="62" t="s">
        <v>12</v>
      </c>
      <c r="H20" s="35" t="s">
        <v>107</v>
      </c>
      <c r="I20" s="63" t="s">
        <v>108</v>
      </c>
      <c r="J20" s="76"/>
      <c r="K20" s="57">
        <v>230</v>
      </c>
      <c r="L20" s="62" t="str">
        <f>"190,6700"</f>
        <v>190,6700</v>
      </c>
      <c r="M20" s="64" t="s">
        <v>19</v>
      </c>
    </row>
    <row r="22" spans="1:13" ht="18">
      <c r="B22" s="16" t="s">
        <v>6</v>
      </c>
      <c r="C22" s="16"/>
    </row>
    <row r="23" spans="1:13" ht="15">
      <c r="B23" s="80" t="s">
        <v>20</v>
      </c>
      <c r="C23" s="17"/>
    </row>
    <row r="24" spans="1:13" ht="14.25">
      <c r="B24" s="81" t="s">
        <v>21</v>
      </c>
      <c r="C24" s="18"/>
    </row>
    <row r="25" spans="1:13" ht="15">
      <c r="B25" s="19" t="s">
        <v>203</v>
      </c>
      <c r="C25" s="19" t="s">
        <v>23</v>
      </c>
      <c r="D25" s="19" t="s">
        <v>24</v>
      </c>
      <c r="E25" s="19" t="s">
        <v>25</v>
      </c>
      <c r="F25" s="19" t="s">
        <v>26</v>
      </c>
    </row>
    <row r="26" spans="1:13">
      <c r="A26" s="21">
        <v>1</v>
      </c>
      <c r="B26" s="82" t="s">
        <v>104</v>
      </c>
      <c r="C26" s="77" t="s">
        <v>27</v>
      </c>
      <c r="D26" s="77" t="s">
        <v>110</v>
      </c>
      <c r="E26" s="77" t="s">
        <v>107</v>
      </c>
      <c r="F26" s="24" t="s">
        <v>111</v>
      </c>
    </row>
    <row r="27" spans="1:13">
      <c r="A27" s="21">
        <v>2</v>
      </c>
      <c r="B27" s="82" t="s">
        <v>89</v>
      </c>
      <c r="C27" s="77" t="s">
        <v>27</v>
      </c>
      <c r="D27" s="77" t="s">
        <v>67</v>
      </c>
      <c r="E27" s="77" t="s">
        <v>56</v>
      </c>
      <c r="F27" s="24" t="s">
        <v>112</v>
      </c>
    </row>
    <row r="28" spans="1:13">
      <c r="A28" s="21">
        <v>3</v>
      </c>
      <c r="B28" s="82" t="s">
        <v>94</v>
      </c>
      <c r="C28" s="77" t="s">
        <v>27</v>
      </c>
      <c r="D28" s="77" t="s">
        <v>67</v>
      </c>
      <c r="E28" s="77" t="s">
        <v>97</v>
      </c>
      <c r="F28" s="24" t="s">
        <v>113</v>
      </c>
    </row>
  </sheetData>
  <mergeCells count="19">
    <mergeCell ref="B1:J2"/>
    <mergeCell ref="B3:B4"/>
    <mergeCell ref="C3:C4"/>
    <mergeCell ref="D3:D4"/>
    <mergeCell ref="E3:E4"/>
    <mergeCell ref="F3:F4"/>
    <mergeCell ref="G3:G4"/>
    <mergeCell ref="B19:L19"/>
    <mergeCell ref="H3:J3"/>
    <mergeCell ref="M3:M4"/>
    <mergeCell ref="B5:L5"/>
    <mergeCell ref="B8:L8"/>
    <mergeCell ref="B11:L11"/>
    <mergeCell ref="K3:K4"/>
    <mergeCell ref="L3:L4"/>
    <mergeCell ref="B6:L6"/>
    <mergeCell ref="B9:L9"/>
    <mergeCell ref="B14:L14"/>
    <mergeCell ref="B17:L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"/>
  <sheetViews>
    <sheetView topLeftCell="B1" workbookViewId="0">
      <selection activeCell="B13" sqref="B13:C13"/>
    </sheetView>
  </sheetViews>
  <sheetFormatPr defaultRowHeight="12.75"/>
  <cols>
    <col min="1" max="1" width="4" style="21" customWidth="1"/>
    <col min="2" max="2" width="19.85546875" style="15" customWidth="1"/>
    <col min="3" max="3" width="26" style="15" bestFit="1" customWidth="1"/>
    <col min="4" max="4" width="6.85546875" style="15" customWidth="1"/>
    <col min="5" max="5" width="8.42578125" style="15" bestFit="1" customWidth="1"/>
    <col min="6" max="6" width="10.85546875" style="15" customWidth="1"/>
    <col min="7" max="7" width="30.140625" style="15" customWidth="1"/>
    <col min="8" max="16" width="5.7109375" style="15" customWidth="1"/>
    <col min="17" max="17" width="7.7109375" style="24" customWidth="1"/>
    <col min="18" max="18" width="8.5703125" style="15" bestFit="1" customWidth="1"/>
    <col min="19" max="19" width="15.42578125" bestFit="1" customWidth="1"/>
  </cols>
  <sheetData>
    <row r="1" spans="1:19" s="1" customFormat="1" ht="15" customHeight="1">
      <c r="A1" s="20"/>
      <c r="B1" s="41" t="s">
        <v>204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9"/>
      <c r="Q1" s="20"/>
    </row>
    <row r="2" spans="1:19" s="1" customFormat="1" ht="81.75" customHeight="1" thickBot="1">
      <c r="A2" s="20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50"/>
      <c r="Q2" s="20"/>
    </row>
    <row r="3" spans="1:19" s="2" customFormat="1" ht="12.75" customHeight="1">
      <c r="B3" s="45" t="s">
        <v>203</v>
      </c>
      <c r="C3" s="47" t="s">
        <v>202</v>
      </c>
      <c r="D3" s="39" t="s">
        <v>201</v>
      </c>
      <c r="E3" s="39" t="s">
        <v>200</v>
      </c>
      <c r="F3" s="39" t="s">
        <v>4</v>
      </c>
      <c r="G3" s="39" t="s">
        <v>199</v>
      </c>
      <c r="H3" s="39" t="s">
        <v>195</v>
      </c>
      <c r="I3" s="39"/>
      <c r="J3" s="39"/>
      <c r="K3" s="39" t="s">
        <v>194</v>
      </c>
      <c r="L3" s="39"/>
      <c r="M3" s="39"/>
      <c r="N3" s="39" t="s">
        <v>0</v>
      </c>
      <c r="O3" s="39"/>
      <c r="P3" s="39"/>
      <c r="Q3" s="39" t="s">
        <v>1</v>
      </c>
      <c r="R3" s="39" t="s">
        <v>3</v>
      </c>
      <c r="S3" s="37" t="s">
        <v>2</v>
      </c>
    </row>
    <row r="4" spans="1:19" s="2" customFormat="1" ht="21" customHeight="1" thickBot="1">
      <c r="B4" s="46"/>
      <c r="C4" s="40"/>
      <c r="D4" s="40"/>
      <c r="E4" s="40"/>
      <c r="F4" s="40"/>
      <c r="G4" s="40"/>
      <c r="H4" s="3">
        <v>1</v>
      </c>
      <c r="I4" s="3">
        <v>2</v>
      </c>
      <c r="J4" s="3">
        <v>3</v>
      </c>
      <c r="K4" s="3">
        <v>1</v>
      </c>
      <c r="L4" s="3">
        <v>2</v>
      </c>
      <c r="M4" s="3">
        <v>3</v>
      </c>
      <c r="N4" s="3">
        <v>1</v>
      </c>
      <c r="O4" s="3">
        <v>2</v>
      </c>
      <c r="P4" s="3">
        <v>3</v>
      </c>
      <c r="Q4" s="40"/>
      <c r="R4" s="40"/>
      <c r="S4" s="38"/>
    </row>
    <row r="5" spans="1:19" ht="15">
      <c r="B5" s="53" t="s">
        <v>205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9" ht="15">
      <c r="B6" s="53" t="s">
        <v>210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9">
      <c r="A7" s="21">
        <v>1</v>
      </c>
      <c r="B7" s="70" t="s">
        <v>30</v>
      </c>
      <c r="C7" s="70" t="s">
        <v>31</v>
      </c>
      <c r="D7" s="58" t="s">
        <v>32</v>
      </c>
      <c r="E7" s="58" t="str">
        <f>"1,0792"</f>
        <v>1,0792</v>
      </c>
      <c r="F7" s="58" t="s">
        <v>11</v>
      </c>
      <c r="G7" s="58" t="s">
        <v>33</v>
      </c>
      <c r="H7" s="59" t="s">
        <v>34</v>
      </c>
      <c r="I7" s="60" t="s">
        <v>35</v>
      </c>
      <c r="J7" s="59" t="s">
        <v>36</v>
      </c>
      <c r="K7" s="60" t="s">
        <v>37</v>
      </c>
      <c r="L7" s="60" t="s">
        <v>38</v>
      </c>
      <c r="M7" s="60" t="s">
        <v>35</v>
      </c>
      <c r="N7" s="59" t="s">
        <v>39</v>
      </c>
      <c r="O7" s="60" t="s">
        <v>40</v>
      </c>
      <c r="P7" s="60" t="s">
        <v>16</v>
      </c>
      <c r="Q7" s="54">
        <v>400</v>
      </c>
      <c r="R7" s="58" t="str">
        <f>"431,6800"</f>
        <v>431,6800</v>
      </c>
      <c r="S7" s="61" t="s">
        <v>19</v>
      </c>
    </row>
    <row r="8" spans="1:19">
      <c r="A8" s="21">
        <v>1</v>
      </c>
      <c r="B8" s="71" t="s">
        <v>41</v>
      </c>
      <c r="C8" s="71" t="s">
        <v>42</v>
      </c>
      <c r="D8" s="62" t="s">
        <v>43</v>
      </c>
      <c r="E8" s="62" t="str">
        <f>"1,0398"</f>
        <v>1,0398</v>
      </c>
      <c r="F8" s="62" t="s">
        <v>11</v>
      </c>
      <c r="G8" s="62" t="s">
        <v>44</v>
      </c>
      <c r="H8" s="35" t="s">
        <v>45</v>
      </c>
      <c r="I8" s="35" t="s">
        <v>39</v>
      </c>
      <c r="J8" s="63" t="s">
        <v>46</v>
      </c>
      <c r="K8" s="35" t="s">
        <v>35</v>
      </c>
      <c r="L8" s="63" t="s">
        <v>47</v>
      </c>
      <c r="M8" s="63" t="s">
        <v>47</v>
      </c>
      <c r="N8" s="35" t="s">
        <v>16</v>
      </c>
      <c r="O8" s="35" t="s">
        <v>48</v>
      </c>
      <c r="P8" s="35" t="s">
        <v>49</v>
      </c>
      <c r="Q8" s="57">
        <v>485</v>
      </c>
      <c r="R8" s="62" t="str">
        <f>"504,3030"</f>
        <v>504,3030</v>
      </c>
      <c r="S8" s="64" t="s">
        <v>19</v>
      </c>
    </row>
    <row r="9" spans="1:19">
      <c r="A9" s="21">
        <v>2</v>
      </c>
      <c r="B9" s="72" t="s">
        <v>50</v>
      </c>
      <c r="C9" s="72" t="s">
        <v>51</v>
      </c>
      <c r="D9" s="65" t="s">
        <v>52</v>
      </c>
      <c r="E9" s="65" t="str">
        <f>"1,0516"</f>
        <v>1,0516</v>
      </c>
      <c r="F9" s="65" t="s">
        <v>11</v>
      </c>
      <c r="G9" s="65" t="s">
        <v>44</v>
      </c>
      <c r="H9" s="66" t="s">
        <v>45</v>
      </c>
      <c r="I9" s="67" t="s">
        <v>45</v>
      </c>
      <c r="J9" s="67" t="s">
        <v>39</v>
      </c>
      <c r="K9" s="67" t="s">
        <v>35</v>
      </c>
      <c r="L9" s="66" t="s">
        <v>47</v>
      </c>
      <c r="M9" s="66" t="s">
        <v>47</v>
      </c>
      <c r="N9" s="67" t="s">
        <v>16</v>
      </c>
      <c r="O9" s="67" t="s">
        <v>48</v>
      </c>
      <c r="P9" s="66" t="s">
        <v>49</v>
      </c>
      <c r="Q9" s="56">
        <v>475</v>
      </c>
      <c r="R9" s="65" t="str">
        <f>"499,5100"</f>
        <v>499,5100</v>
      </c>
      <c r="S9" s="68" t="s">
        <v>19</v>
      </c>
    </row>
    <row r="10" spans="1:19" ht="15">
      <c r="B10" s="53" t="s">
        <v>212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69"/>
    </row>
    <row r="11" spans="1:19">
      <c r="A11" s="21">
        <v>1</v>
      </c>
      <c r="B11" s="71" t="s">
        <v>53</v>
      </c>
      <c r="C11" s="71" t="s">
        <v>54</v>
      </c>
      <c r="D11" s="62" t="s">
        <v>55</v>
      </c>
      <c r="E11" s="62" t="str">
        <f>"0,8980"</f>
        <v>0,8980</v>
      </c>
      <c r="F11" s="62" t="s">
        <v>11</v>
      </c>
      <c r="G11" s="62" t="s">
        <v>44</v>
      </c>
      <c r="H11" s="35" t="s">
        <v>46</v>
      </c>
      <c r="I11" s="35" t="s">
        <v>17</v>
      </c>
      <c r="J11" s="35" t="s">
        <v>56</v>
      </c>
      <c r="K11" s="35" t="s">
        <v>57</v>
      </c>
      <c r="L11" s="35" t="s">
        <v>58</v>
      </c>
      <c r="M11" s="63" t="s">
        <v>36</v>
      </c>
      <c r="N11" s="35" t="s">
        <v>48</v>
      </c>
      <c r="O11" s="35" t="s">
        <v>49</v>
      </c>
      <c r="P11" s="35" t="s">
        <v>59</v>
      </c>
      <c r="Q11" s="57">
        <v>550</v>
      </c>
      <c r="R11" s="62" t="str">
        <f>"493,9000"</f>
        <v>493,9000</v>
      </c>
      <c r="S11" s="64" t="s">
        <v>19</v>
      </c>
    </row>
    <row r="12" spans="1:19" ht="15">
      <c r="B12" s="53" t="s">
        <v>213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69"/>
    </row>
    <row r="13" spans="1:19">
      <c r="A13" s="21">
        <v>1</v>
      </c>
      <c r="B13" s="71" t="s">
        <v>60</v>
      </c>
      <c r="C13" s="71" t="s">
        <v>61</v>
      </c>
      <c r="D13" s="62" t="s">
        <v>62</v>
      </c>
      <c r="E13" s="62" t="str">
        <f>"0,8600"</f>
        <v>0,8600</v>
      </c>
      <c r="F13" s="62" t="s">
        <v>11</v>
      </c>
      <c r="G13" s="62" t="s">
        <v>12</v>
      </c>
      <c r="H13" s="35" t="s">
        <v>63</v>
      </c>
      <c r="I13" s="35" t="s">
        <v>18</v>
      </c>
      <c r="J13" s="35" t="s">
        <v>64</v>
      </c>
      <c r="K13" s="63" t="s">
        <v>65</v>
      </c>
      <c r="L13" s="35" t="s">
        <v>65</v>
      </c>
      <c r="M13" s="63" t="s">
        <v>66</v>
      </c>
      <c r="N13" s="35" t="s">
        <v>63</v>
      </c>
      <c r="O13" s="35" t="s">
        <v>18</v>
      </c>
      <c r="P13" s="35" t="s">
        <v>64</v>
      </c>
      <c r="Q13" s="57">
        <v>740</v>
      </c>
      <c r="R13" s="62" t="str">
        <f>"636,4000"</f>
        <v>636,4000</v>
      </c>
      <c r="S13" s="64" t="s">
        <v>19</v>
      </c>
    </row>
  </sheetData>
  <mergeCells count="17">
    <mergeCell ref="B12:R12"/>
    <mergeCell ref="B1:M2"/>
    <mergeCell ref="B3:B4"/>
    <mergeCell ref="C3:C4"/>
    <mergeCell ref="D3:D4"/>
    <mergeCell ref="E3:E4"/>
    <mergeCell ref="F3:F4"/>
    <mergeCell ref="G3:G4"/>
    <mergeCell ref="H3:J3"/>
    <mergeCell ref="S3:S4"/>
    <mergeCell ref="B5:R5"/>
    <mergeCell ref="B10:R10"/>
    <mergeCell ref="K3:M3"/>
    <mergeCell ref="N3:P3"/>
    <mergeCell ref="Q3:Q4"/>
    <mergeCell ref="R3:R4"/>
    <mergeCell ref="B6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7"/>
  <sheetViews>
    <sheetView tabSelected="1" zoomScaleNormal="100" workbookViewId="0">
      <selection activeCell="D16" sqref="D16"/>
    </sheetView>
  </sheetViews>
  <sheetFormatPr defaultRowHeight="12.75"/>
  <cols>
    <col min="1" max="1" width="3.28515625" style="20" customWidth="1"/>
    <col min="2" max="2" width="18.85546875" style="4" customWidth="1"/>
    <col min="3" max="3" width="26.7109375" style="1" customWidth="1"/>
    <col min="4" max="4" width="8.140625" style="1" customWidth="1"/>
    <col min="5" max="5" width="7.7109375" style="1" customWidth="1"/>
    <col min="6" max="6" width="11.42578125" style="5" customWidth="1"/>
    <col min="7" max="7" width="27.140625" style="5" customWidth="1"/>
    <col min="8" max="10" width="5.7109375" style="1" customWidth="1"/>
    <col min="11" max="11" width="5.7109375" style="4" customWidth="1"/>
    <col min="12" max="12" width="5.7109375" style="1" customWidth="1"/>
    <col min="13" max="13" width="5.7109375" style="5" customWidth="1"/>
    <col min="14" max="16" width="5.7109375" style="1" customWidth="1"/>
    <col min="17" max="17" width="8.7109375" style="20" customWidth="1"/>
    <col min="18" max="18" width="11.140625" style="1" bestFit="1" customWidth="1"/>
    <col min="19" max="19" width="15.42578125" style="1" bestFit="1" customWidth="1"/>
    <col min="20" max="16384" width="9.140625" style="1"/>
  </cols>
  <sheetData>
    <row r="1" spans="1:19" ht="15" customHeight="1">
      <c r="B1" s="41" t="s">
        <v>198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9"/>
    </row>
    <row r="2" spans="1:19" ht="81.75" customHeight="1" thickBo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50"/>
    </row>
    <row r="3" spans="1:19" s="2" customFormat="1" ht="12.75" customHeight="1">
      <c r="B3" s="45" t="s">
        <v>203</v>
      </c>
      <c r="C3" s="47" t="s">
        <v>202</v>
      </c>
      <c r="D3" s="39" t="s">
        <v>201</v>
      </c>
      <c r="E3" s="39" t="s">
        <v>200</v>
      </c>
      <c r="F3" s="39" t="s">
        <v>4</v>
      </c>
      <c r="G3" s="39" t="s">
        <v>199</v>
      </c>
      <c r="H3" s="39" t="s">
        <v>195</v>
      </c>
      <c r="I3" s="39"/>
      <c r="J3" s="39"/>
      <c r="K3" s="39" t="s">
        <v>194</v>
      </c>
      <c r="L3" s="39"/>
      <c r="M3" s="39"/>
      <c r="N3" s="39" t="s">
        <v>0</v>
      </c>
      <c r="O3" s="39"/>
      <c r="P3" s="39"/>
      <c r="Q3" s="39" t="s">
        <v>1</v>
      </c>
      <c r="R3" s="39" t="s">
        <v>3</v>
      </c>
      <c r="S3" s="37" t="s">
        <v>2</v>
      </c>
    </row>
    <row r="4" spans="1:19" s="2" customFormat="1" ht="21" customHeight="1" thickBot="1">
      <c r="B4" s="46"/>
      <c r="C4" s="40"/>
      <c r="D4" s="40"/>
      <c r="E4" s="40"/>
      <c r="F4" s="40"/>
      <c r="G4" s="40"/>
      <c r="H4" s="3">
        <v>1</v>
      </c>
      <c r="I4" s="3">
        <v>2</v>
      </c>
      <c r="J4" s="3">
        <v>3</v>
      </c>
      <c r="K4" s="3">
        <v>1</v>
      </c>
      <c r="L4" s="3">
        <v>2</v>
      </c>
      <c r="M4" s="3">
        <v>3</v>
      </c>
      <c r="N4" s="3">
        <v>1</v>
      </c>
      <c r="O4" s="3">
        <v>2</v>
      </c>
      <c r="P4" s="3">
        <v>3</v>
      </c>
      <c r="Q4" s="40"/>
      <c r="R4" s="40"/>
      <c r="S4" s="38"/>
    </row>
    <row r="5" spans="1:19" ht="15">
      <c r="B5" s="51" t="s">
        <v>205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9" ht="15">
      <c r="B6" s="51" t="s">
        <v>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9">
      <c r="A7" s="20" t="s">
        <v>197</v>
      </c>
      <c r="B7" s="73" t="s">
        <v>8</v>
      </c>
      <c r="C7" s="74" t="s">
        <v>9</v>
      </c>
      <c r="D7" s="6" t="s">
        <v>10</v>
      </c>
      <c r="E7" s="6" t="s">
        <v>196</v>
      </c>
      <c r="F7" s="52" t="s">
        <v>11</v>
      </c>
      <c r="G7" s="6" t="s">
        <v>12</v>
      </c>
      <c r="H7" s="35" t="s">
        <v>13</v>
      </c>
      <c r="I7" s="35" t="s">
        <v>14</v>
      </c>
      <c r="J7" s="35" t="s">
        <v>15</v>
      </c>
      <c r="K7" s="75" t="s">
        <v>16</v>
      </c>
      <c r="L7" s="36" t="s">
        <v>17</v>
      </c>
      <c r="M7" s="35" t="s">
        <v>17</v>
      </c>
      <c r="N7" s="35" t="s">
        <v>13</v>
      </c>
      <c r="O7" s="35" t="s">
        <v>14</v>
      </c>
      <c r="P7" s="36" t="s">
        <v>18</v>
      </c>
      <c r="Q7" s="57" t="s">
        <v>206</v>
      </c>
      <c r="R7" s="6" t="s">
        <v>29</v>
      </c>
      <c r="S7" s="6" t="s">
        <v>19</v>
      </c>
    </row>
  </sheetData>
  <mergeCells count="15">
    <mergeCell ref="B6:R6"/>
    <mergeCell ref="S3:S4"/>
    <mergeCell ref="G3:G4"/>
    <mergeCell ref="F3:F4"/>
    <mergeCell ref="E3:E4"/>
    <mergeCell ref="Q3:Q4"/>
    <mergeCell ref="R3:R4"/>
    <mergeCell ref="B5:R5"/>
    <mergeCell ref="H3:J3"/>
    <mergeCell ref="K3:M3"/>
    <mergeCell ref="B1:M2"/>
    <mergeCell ref="N3:P3"/>
    <mergeCell ref="B3:B4"/>
    <mergeCell ref="C3:C4"/>
    <mergeCell ref="D3:D4"/>
  </mergeCells>
  <phoneticPr fontId="0" type="noConversion"/>
  <pageMargins left="0.19" right="0.47" top="0.45" bottom="0.49" header="0.5" footer="0.5"/>
  <pageSetup scale="59" fitToHeight="1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Становая тяга без экипировки ДК</vt:lpstr>
      <vt:lpstr>Становая тяга без экипировки</vt:lpstr>
      <vt:lpstr>Жим лежа без экипировки ДК</vt:lpstr>
      <vt:lpstr>Жим лежа без экипировки</vt:lpstr>
      <vt:lpstr>Пауэрлифтинг без экипировки ДК</vt:lpstr>
      <vt:lpstr>Пауэрлифтинг без экипировки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Сергей Длужневский</cp:lastModifiedBy>
  <cp:lastPrinted>2008-02-22T21:19:39Z</cp:lastPrinted>
  <dcterms:created xsi:type="dcterms:W3CDTF">2002-06-16T13:36:44Z</dcterms:created>
  <dcterms:modified xsi:type="dcterms:W3CDTF">2014-12-16T12:05:47Z</dcterms:modified>
</cp:coreProperties>
</file>