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8" activeTab="8"/>
  </bookViews>
  <sheets>
    <sheet name="Парная тяга" sheetId="1" r:id="rId1"/>
    <sheet name="Становая тяга" sheetId="2" r:id="rId2"/>
    <sheet name="Народный жим 1_2 вес" sheetId="3" r:id="rId3"/>
    <sheet name="Народный жим 1 вес" sheetId="4" r:id="rId4"/>
    <sheet name="Жим лежа в многослойной экип." sheetId="5" r:id="rId5"/>
    <sheet name="Жим лежа в однослойной экип." sheetId="6" r:id="rId6"/>
    <sheet name="Жим лежа без экипировки" sheetId="7" r:id="rId7"/>
    <sheet name="Силовое двоеборье" sheetId="8" r:id="rId8"/>
    <sheet name="Судейская коллегия" sheetId="9" r:id="rId9"/>
  </sheets>
  <definedNames/>
  <calcPr fullCalcOnLoad="1" refMode="R1C1"/>
</workbook>
</file>

<file path=xl/sharedStrings.xml><?xml version="1.0" encoding="utf-8"?>
<sst xmlns="http://schemas.openxmlformats.org/spreadsheetml/2006/main" count="962" uniqueCount="389">
  <si>
    <t>ФИО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</si>
  <si>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</si>
  <si>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</si>
  <si>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</si>
  <si>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</si>
  <si>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</si>
  <si>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</si>
  <si>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</si>
  <si>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</si>
  <si>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67.5</t>
  </si>
  <si>
    <t>Заморуев Денис</t>
  </si>
  <si>
    <t>Teenage 15-19 (16.01.1998)/17</t>
  </si>
  <si>
    <t>62,00</t>
  </si>
  <si>
    <t xml:space="preserve">Серпухов/Московская область </t>
  </si>
  <si>
    <t>90,0</t>
  </si>
  <si>
    <t>95,0</t>
  </si>
  <si>
    <t>100,0</t>
  </si>
  <si>
    <t>95.00</t>
  </si>
  <si>
    <t xml:space="preserve">Ванюшин В.В. </t>
  </si>
  <si>
    <t>ВЕСОВАЯ КАТЕГОРИЯ   75</t>
  </si>
  <si>
    <t>Холодков Кирилл</t>
  </si>
  <si>
    <t>Teenage 15-19 (26.05.1998)/17</t>
  </si>
  <si>
    <t>73,50</t>
  </si>
  <si>
    <t>97,5</t>
  </si>
  <si>
    <t>105,0</t>
  </si>
  <si>
    <t>107,5</t>
  </si>
  <si>
    <t>97.50</t>
  </si>
  <si>
    <t>Букаткин Максим</t>
  </si>
  <si>
    <t>Juniors 20-23 (12.01.1992)/23</t>
  </si>
  <si>
    <t>70,00</t>
  </si>
  <si>
    <t xml:space="preserve">Верея/Московская область </t>
  </si>
  <si>
    <t>120,0</t>
  </si>
  <si>
    <t>127,5</t>
  </si>
  <si>
    <t>130,0</t>
  </si>
  <si>
    <t>130.00</t>
  </si>
  <si>
    <t>Жаворонков Александр</t>
  </si>
  <si>
    <t>Juniors 20-23 (19.08.1995)/20</t>
  </si>
  <si>
    <t>73,40</t>
  </si>
  <si>
    <t>102,5</t>
  </si>
  <si>
    <t>Юшин Алексей</t>
  </si>
  <si>
    <t>Open (09.10.1982)/33</t>
  </si>
  <si>
    <t>72,30</t>
  </si>
  <si>
    <t>145,0</t>
  </si>
  <si>
    <t>150,0</t>
  </si>
  <si>
    <t>155,0</t>
  </si>
  <si>
    <t>150.00</t>
  </si>
  <si>
    <t>Волков Алексей</t>
  </si>
  <si>
    <t>Open (03.05.1985)/30</t>
  </si>
  <si>
    <t>74,20</t>
  </si>
  <si>
    <t>140,0</t>
  </si>
  <si>
    <t>145.00</t>
  </si>
  <si>
    <t>Лукшин Олег</t>
  </si>
  <si>
    <t>Open (25.08.1983)/32</t>
  </si>
  <si>
    <t>71,30</t>
  </si>
  <si>
    <t xml:space="preserve">Кремёнки/Калужская область </t>
  </si>
  <si>
    <t>135,0</t>
  </si>
  <si>
    <t>Сазанов Александр</t>
  </si>
  <si>
    <t>Open (17.09.1982)/33</t>
  </si>
  <si>
    <t>102.50</t>
  </si>
  <si>
    <t>Тарасов Алексей</t>
  </si>
  <si>
    <t>Open (01.07.1985)/30</t>
  </si>
  <si>
    <t>117,5</t>
  </si>
  <si>
    <t>122,5</t>
  </si>
  <si>
    <t>ВЕСОВАЯ КАТЕГОРИЯ   82.5</t>
  </si>
  <si>
    <t>Дежин Андрей</t>
  </si>
  <si>
    <t>Juniors 20-23 (30.07.1992)/23</t>
  </si>
  <si>
    <t>77,80</t>
  </si>
  <si>
    <t>142,5</t>
  </si>
  <si>
    <t>147,5</t>
  </si>
  <si>
    <t>147.50</t>
  </si>
  <si>
    <t>Аскеров Шамиль</t>
  </si>
  <si>
    <t>Open (01.04.1989)/26</t>
  </si>
  <si>
    <t>82,00</t>
  </si>
  <si>
    <t>152,5</t>
  </si>
  <si>
    <t>160,0</t>
  </si>
  <si>
    <t>160.00</t>
  </si>
  <si>
    <t>Хорев Артур</t>
  </si>
  <si>
    <t>Open (14.10.1986)/29</t>
  </si>
  <si>
    <t>76,50</t>
  </si>
  <si>
    <t xml:space="preserve">Лыткарино/Московская область </t>
  </si>
  <si>
    <t>Озорнов Роман</t>
  </si>
  <si>
    <t>Open (01.07.1982)/33</t>
  </si>
  <si>
    <t>77,50</t>
  </si>
  <si>
    <t>125,0</t>
  </si>
  <si>
    <t>135.00</t>
  </si>
  <si>
    <t>ВЕСОВАЯ КАТЕГОРИЯ   90</t>
  </si>
  <si>
    <t>Никифоров Анатолий</t>
  </si>
  <si>
    <t>Open (13.07.1982)/33</t>
  </si>
  <si>
    <t>89,90</t>
  </si>
  <si>
    <t>Грачев Игорь</t>
  </si>
  <si>
    <t>Open (14.07.1978)/37</t>
  </si>
  <si>
    <t>89,50</t>
  </si>
  <si>
    <t>157,5</t>
  </si>
  <si>
    <t>157.50</t>
  </si>
  <si>
    <t>Прохоров Андрей</t>
  </si>
  <si>
    <t>Open (28.10.1988)/27</t>
  </si>
  <si>
    <t>86,90</t>
  </si>
  <si>
    <t>152.50</t>
  </si>
  <si>
    <t>Галстян Аваг</t>
  </si>
  <si>
    <t>Open (06.12.1991)/24</t>
  </si>
  <si>
    <t>87,50</t>
  </si>
  <si>
    <t>132,5</t>
  </si>
  <si>
    <t>142.50</t>
  </si>
  <si>
    <t>Авилов Евгений</t>
  </si>
  <si>
    <t>Open (28.08.1988)/27</t>
  </si>
  <si>
    <t>88,30</t>
  </si>
  <si>
    <t>137,5</t>
  </si>
  <si>
    <t>137.50</t>
  </si>
  <si>
    <t>Коняшин Михаил</t>
  </si>
  <si>
    <t>Open (05.03.1985)/30</t>
  </si>
  <si>
    <t>89,70</t>
  </si>
  <si>
    <t xml:space="preserve">Ступино/Московская область </t>
  </si>
  <si>
    <t>Воробьев Александр</t>
  </si>
  <si>
    <t>Masters 45-49 (18.02.1967)/48</t>
  </si>
  <si>
    <t>84,20</t>
  </si>
  <si>
    <t>155.00</t>
  </si>
  <si>
    <t>Левин Алексей</t>
  </si>
  <si>
    <t>Masters 45-49 (06.02.1970)/45</t>
  </si>
  <si>
    <t>84,60</t>
  </si>
  <si>
    <t>Кадуков Геннадий</t>
  </si>
  <si>
    <t>Masters 50-54 (25.04.1962)/53</t>
  </si>
  <si>
    <t>85,50</t>
  </si>
  <si>
    <t>ВЕСОВАЯ КАТЕГОРИЯ   100</t>
  </si>
  <si>
    <t>Володин Кирилл</t>
  </si>
  <si>
    <t>Juniors 20-23 (15.05.1992)/23</t>
  </si>
  <si>
    <t>94,60</t>
  </si>
  <si>
    <t>170,0</t>
  </si>
  <si>
    <t>177,5</t>
  </si>
  <si>
    <t>182,5</t>
  </si>
  <si>
    <t>177.50</t>
  </si>
  <si>
    <t>Жаченков Александр</t>
  </si>
  <si>
    <t>Open (30.07.1981)/34</t>
  </si>
  <si>
    <t>97,60</t>
  </si>
  <si>
    <t xml:space="preserve">Протвино/Московская область </t>
  </si>
  <si>
    <t>210,0</t>
  </si>
  <si>
    <t>220,0</t>
  </si>
  <si>
    <t>210.00</t>
  </si>
  <si>
    <t>Мельников Алексей</t>
  </si>
  <si>
    <t>Open (22.10.1987)/28</t>
  </si>
  <si>
    <t>95,30</t>
  </si>
  <si>
    <t>192,5</t>
  </si>
  <si>
    <t>195,0</t>
  </si>
  <si>
    <t>192.50</t>
  </si>
  <si>
    <t>Генералов Дмитрий</t>
  </si>
  <si>
    <t>Open (05.04.1985)/30</t>
  </si>
  <si>
    <t>94,50</t>
  </si>
  <si>
    <t>165,0</t>
  </si>
  <si>
    <t>175,0</t>
  </si>
  <si>
    <t>185,0</t>
  </si>
  <si>
    <t>185.00</t>
  </si>
  <si>
    <t>Исаев Максим</t>
  </si>
  <si>
    <t>Open (07.12.1983)/32</t>
  </si>
  <si>
    <t>93,70</t>
  </si>
  <si>
    <t>170.00</t>
  </si>
  <si>
    <t>Юнанов Александр</t>
  </si>
  <si>
    <t>Masters 40-44 (17.09.1974)/41</t>
  </si>
  <si>
    <t>97,20</t>
  </si>
  <si>
    <t>140.00</t>
  </si>
  <si>
    <t>Чернышов Игорь</t>
  </si>
  <si>
    <t>Masters 45-49 (14.07.1969)/46</t>
  </si>
  <si>
    <t>ВЕСОВАЯ КАТЕГОРИЯ   110</t>
  </si>
  <si>
    <t>Голубев Ярослав</t>
  </si>
  <si>
    <t>Open (02.02.1980)/35</t>
  </si>
  <si>
    <t>108,60</t>
  </si>
  <si>
    <t xml:space="preserve">Троицк/Московская область </t>
  </si>
  <si>
    <t>Чехов Николай</t>
  </si>
  <si>
    <t>Open (26.03.1979)/36</t>
  </si>
  <si>
    <t>102,90</t>
  </si>
  <si>
    <t>190,0</t>
  </si>
  <si>
    <t>Титкин Александр</t>
  </si>
  <si>
    <t>Open (04.09.1987)/28</t>
  </si>
  <si>
    <t>108,80</t>
  </si>
  <si>
    <t>187,5</t>
  </si>
  <si>
    <t>187.50</t>
  </si>
  <si>
    <t>ВЕСОВАЯ КАТЕГОРИЯ   125</t>
  </si>
  <si>
    <t>Орешкин Александр</t>
  </si>
  <si>
    <t>Open (21.08.1982)/33</t>
  </si>
  <si>
    <t>122,30</t>
  </si>
  <si>
    <t xml:space="preserve">Чехов/Московская область </t>
  </si>
  <si>
    <t>205,0</t>
  </si>
  <si>
    <t>215,0</t>
  </si>
  <si>
    <t>Соколов Валерий</t>
  </si>
  <si>
    <t>Open (17.10.1984)/31</t>
  </si>
  <si>
    <t>117,20</t>
  </si>
  <si>
    <t>Пузырев Денис</t>
  </si>
  <si>
    <t>Masters 40-44 (31.03.1974)/41</t>
  </si>
  <si>
    <t>113,60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</si>
  <si>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</si>
  <si>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</si>
  <si>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</si>
  <si>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</si>
  <si>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</si>
  <si>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</si>
  <si>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</si>
  <si>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100 </t>
  </si>
  <si>
    <t xml:space="preserve">82.5 </t>
  </si>
  <si>
    <t xml:space="preserve">Открытая </t>
  </si>
  <si>
    <t>129,0870</t>
  </si>
  <si>
    <t xml:space="preserve">110 </t>
  </si>
  <si>
    <t>124,0890</t>
  </si>
  <si>
    <t xml:space="preserve">125 </t>
  </si>
  <si>
    <t>120,2250</t>
  </si>
  <si>
    <t xml:space="preserve">90 </t>
  </si>
  <si>
    <t xml:space="preserve">Мастера 40 - 44 </t>
  </si>
  <si>
    <t>103,9999</t>
  </si>
  <si>
    <t xml:space="preserve">Мастера 45 - 49 </t>
  </si>
  <si>
    <t>114,2903</t>
  </si>
  <si>
    <t xml:space="preserve">Мастера 50 - 54 </t>
  </si>
  <si>
    <t>102,9643</t>
  </si>
  <si>
    <t xml:space="preserve">Мастера </t>
  </si>
  <si>
    <t>115,0</t>
  </si>
  <si>
    <t>180,0</t>
  </si>
  <si>
    <t>Копытцев Денис</t>
  </si>
  <si>
    <t>Open (31.12.1990)/24</t>
  </si>
  <si>
    <t>ВЕСОВАЯ КАТЕГОРИЯ   60</t>
  </si>
  <si>
    <t>Маркова Анастасия</t>
  </si>
  <si>
    <t>Open (21.11.1991)/24</t>
  </si>
  <si>
    <t>57,30</t>
  </si>
  <si>
    <t>75,0</t>
  </si>
  <si>
    <t>85,0</t>
  </si>
  <si>
    <t>Аветисян Ани</t>
  </si>
  <si>
    <t>Open (14.11.1990)/25</t>
  </si>
  <si>
    <t>71,10</t>
  </si>
  <si>
    <t>110,0</t>
  </si>
  <si>
    <t>Шальнева Маргарита</t>
  </si>
  <si>
    <t>Masters 55-59 (28.10.1958)/57</t>
  </si>
  <si>
    <t>73,70</t>
  </si>
  <si>
    <t>Раков Сергей</t>
  </si>
  <si>
    <t>Teenage 15-19 (16.07.1998)/17</t>
  </si>
  <si>
    <t>64,60</t>
  </si>
  <si>
    <t>212,5</t>
  </si>
  <si>
    <t>Оларь Василий</t>
  </si>
  <si>
    <t>Open (12.01.1994)/21</t>
  </si>
  <si>
    <t>73,10</t>
  </si>
  <si>
    <t>200,0</t>
  </si>
  <si>
    <t>Графин Александр</t>
  </si>
  <si>
    <t>Open (06.03.1977)/38</t>
  </si>
  <si>
    <t>75,00</t>
  </si>
  <si>
    <t>172,5</t>
  </si>
  <si>
    <t>Мельков Владислав</t>
  </si>
  <si>
    <t>Open (05.12.1978)/37</t>
  </si>
  <si>
    <t>78,10</t>
  </si>
  <si>
    <t>Рехлецкий Владислав</t>
  </si>
  <si>
    <t>Open (23.10.1982)/33</t>
  </si>
  <si>
    <t>83,40</t>
  </si>
  <si>
    <t>Абдурохмонов Точиддин</t>
  </si>
  <si>
    <t>Open (02.10.1982)/33</t>
  </si>
  <si>
    <t>84,90</t>
  </si>
  <si>
    <t>202,5</t>
  </si>
  <si>
    <t>Лесников Эдуард</t>
  </si>
  <si>
    <t>Masters 45-49 (30.08.1969)/46</t>
  </si>
  <si>
    <t>87,70</t>
  </si>
  <si>
    <t>Савосин Марат</t>
  </si>
  <si>
    <t>Open (23.10.1990)/25</t>
  </si>
  <si>
    <t>97,70</t>
  </si>
  <si>
    <t xml:space="preserve">Подольск/Московская область </t>
  </si>
  <si>
    <t>280,0</t>
  </si>
  <si>
    <t>290,0</t>
  </si>
  <si>
    <t>172,0320</t>
  </si>
  <si>
    <t>155,4438</t>
  </si>
  <si>
    <t>152,3760</t>
  </si>
  <si>
    <t>ВЕСОВАЯ КАТЕГОРИЯ   90+</t>
  </si>
  <si>
    <t>Уколова Вероника</t>
  </si>
  <si>
    <t>Teenage 15-19 (17.06.1997)/18</t>
  </si>
  <si>
    <t>115,20</t>
  </si>
  <si>
    <t>80,0</t>
  </si>
  <si>
    <t>240,0</t>
  </si>
  <si>
    <t>Gloss</t>
  </si>
  <si>
    <t>Вес</t>
  </si>
  <si>
    <t>Повторы</t>
  </si>
  <si>
    <t>Желябовская Анна</t>
  </si>
  <si>
    <t>Open (16.06.1978)/37</t>
  </si>
  <si>
    <t>63,10</t>
  </si>
  <si>
    <t>32,5</t>
  </si>
  <si>
    <t xml:space="preserve">Gloss </t>
  </si>
  <si>
    <t>70,0</t>
  </si>
  <si>
    <t>2170.00</t>
  </si>
  <si>
    <t>2325.00</t>
  </si>
  <si>
    <t>Удалкин Владимир</t>
  </si>
  <si>
    <t>Open (06.09.1984)/31</t>
  </si>
  <si>
    <t>72,50</t>
  </si>
  <si>
    <t>72,5</t>
  </si>
  <si>
    <t>2102.50</t>
  </si>
  <si>
    <t>76,20</t>
  </si>
  <si>
    <t>77,5</t>
  </si>
  <si>
    <t>2480.00</t>
  </si>
  <si>
    <t>1937.50</t>
  </si>
  <si>
    <t>87,5</t>
  </si>
  <si>
    <t>2537.50</t>
  </si>
  <si>
    <t>2520.00</t>
  </si>
  <si>
    <t>2340.00</t>
  </si>
  <si>
    <t>Masters 40-49 (06.02.1970)/45</t>
  </si>
  <si>
    <t>1870.00</t>
  </si>
  <si>
    <t>2470.00</t>
  </si>
  <si>
    <t>Свиридов Вадим</t>
  </si>
  <si>
    <t>Open (20.02.1990)/25</t>
  </si>
  <si>
    <t>91,20</t>
  </si>
  <si>
    <t>92,5</t>
  </si>
  <si>
    <t>1480.00</t>
  </si>
  <si>
    <t>Masters 40-49 (17.09.1974)/41</t>
  </si>
  <si>
    <t>1755.00</t>
  </si>
  <si>
    <t>2480,0</t>
  </si>
  <si>
    <t>1687,7639</t>
  </si>
  <si>
    <t>340,0</t>
  </si>
  <si>
    <t>340.00</t>
  </si>
  <si>
    <t>139,80</t>
  </si>
  <si>
    <t>168,20</t>
  </si>
  <si>
    <t>460,0</t>
  </si>
  <si>
    <t>184,90</t>
  </si>
  <si>
    <t>400,0</t>
  </si>
  <si>
    <t>148,30</t>
  </si>
  <si>
    <t>360,0</t>
  </si>
  <si>
    <t>Товстоног Максим</t>
  </si>
  <si>
    <t>Open (05.06.1983)/32</t>
  </si>
  <si>
    <t>Емельянов Алексей</t>
  </si>
  <si>
    <t>199,5600</t>
  </si>
  <si>
    <t>188,8110</t>
  </si>
  <si>
    <t>Open (25.02.1983)/32</t>
  </si>
  <si>
    <t>440,0</t>
  </si>
  <si>
    <t>0,5103</t>
  </si>
  <si>
    <t>0,4989</t>
  </si>
  <si>
    <t>460.0</t>
  </si>
  <si>
    <t>400.0</t>
  </si>
  <si>
    <t>360.0</t>
  </si>
  <si>
    <t>Место</t>
  </si>
  <si>
    <t>1</t>
  </si>
  <si>
    <t>2</t>
  </si>
  <si>
    <t>3</t>
  </si>
  <si>
    <t>4</t>
  </si>
  <si>
    <t>Главный секретарь соревнований: Емельянова Анастасия /Серпухов</t>
  </si>
  <si>
    <t>Главный судья соревнований: Емельянов Алексей /Серпухов НК</t>
  </si>
  <si>
    <t>300,0</t>
  </si>
  <si>
    <t>350,0</t>
  </si>
  <si>
    <t>380,0</t>
  </si>
  <si>
    <t>320,0</t>
  </si>
  <si>
    <t>180,6522</t>
  </si>
  <si>
    <t>0,5313</t>
  </si>
  <si>
    <t xml:space="preserve">Лично </t>
  </si>
  <si>
    <t>Емельянов А.С.</t>
  </si>
  <si>
    <t>Самостоятельно</t>
  </si>
  <si>
    <t>Исаев М.</t>
  </si>
  <si>
    <t>Товстоног М.</t>
  </si>
  <si>
    <t>31</t>
  </si>
  <si>
    <t>29</t>
  </si>
  <si>
    <t>32</t>
  </si>
  <si>
    <t>25</t>
  </si>
  <si>
    <t>28</t>
  </si>
  <si>
    <t>26</t>
  </si>
  <si>
    <t>22</t>
  </si>
  <si>
    <t>16</t>
  </si>
  <si>
    <t>18</t>
  </si>
  <si>
    <t xml:space="preserve">Тростянский М. </t>
  </si>
  <si>
    <t>Авилов Е.</t>
  </si>
  <si>
    <t>23</t>
  </si>
  <si>
    <t>0</t>
  </si>
  <si>
    <t xml:space="preserve">Москва/Московская область </t>
  </si>
  <si>
    <t>Москва/Московская область</t>
  </si>
  <si>
    <t>Тростянский М.</t>
  </si>
  <si>
    <t>Волков А.</t>
  </si>
  <si>
    <t>Аскеров С.</t>
  </si>
  <si>
    <t>Павлов А.</t>
  </si>
  <si>
    <t xml:space="preserve">Коношевич П. </t>
  </si>
  <si>
    <t>Результат</t>
  </si>
  <si>
    <t xml:space="preserve">Товстоног М. </t>
  </si>
  <si>
    <t>Весовая категория               Дата рождения/возраст</t>
  </si>
  <si>
    <t>Собств. вес</t>
  </si>
  <si>
    <t>Город/область</t>
  </si>
  <si>
    <t>410,0</t>
  </si>
  <si>
    <t xml:space="preserve">75,0 </t>
  </si>
  <si>
    <t xml:space="preserve">Мельников А. </t>
  </si>
  <si>
    <t>Архипов С.</t>
  </si>
  <si>
    <t>Юшин А.</t>
  </si>
  <si>
    <t>г. Серпухов, 19 декабря 2015 года</t>
  </si>
  <si>
    <t>Состав судейской коллегии на Чемпионате города Серпухова IPL/СПР 2015</t>
  </si>
  <si>
    <t>Центральный судья на помосте: Гунина Ксениям/Москва НК; Товстоног Максим /Серпухов РК</t>
  </si>
  <si>
    <t>Помощник главного секретаря: Туманов Александр /Серпухов НК</t>
  </si>
  <si>
    <t xml:space="preserve">Аппеляционное жюри: Емельянов Алексей / Серпухов НК; Гунина Ксениям /Москва НК; Товстоног Максим /Серпухов РК </t>
  </si>
  <si>
    <t>Боковые судьи на помосте: Товстоног Максим /Серпухов РК; Емельянов Алексей /Серпухов НК; Уколова Вероника /Москва РК</t>
  </si>
  <si>
    <t xml:space="preserve"> </t>
  </si>
  <si>
    <t xml:space="preserve">Чемпионат города Серпухова IPL/СПР 2015                                                                                                                     Парная тяга
19 декабря 2015 </t>
  </si>
  <si>
    <t>Open (30.07.1992)/23</t>
  </si>
  <si>
    <t>Open (16.01.1998)/17</t>
  </si>
  <si>
    <t>Чемпионат города Серпухова IPL/СПР 2015                                                                                                             Народный жим (1 вес)
19 декабря 2015</t>
  </si>
  <si>
    <t>Чемпионат города Серпухова IPL/СПР 2015                                                                                                Народный жим (1/2 вес)
19 декабря 2015</t>
  </si>
  <si>
    <t>Чемпионат города Серпухова IPL/СПР 2015                                                                                                                           Жим лежа без экипировки
19 декабря 2015</t>
  </si>
  <si>
    <t>Чемпионат города Серпухова IPL/СПР 2015                                                                                                  Жим лежа в однослойной экипировке
 19 декабря 2015</t>
  </si>
  <si>
    <t>Чемпионат города Серпухова IPL/СПР 2015                                                                                          Жим лежа в многослойной экипировке
19 декабря 2015</t>
  </si>
  <si>
    <t>Чемпионат города Серпухова IPL/СПР 2015                                                                                                            Становая тяга без экипировки
19 декабря 2015</t>
  </si>
  <si>
    <t>Чемпионат города Серпухова IPL/СПР 2015                                                                                            Силовое двоеборье без экипировки
19 декабря 2015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</si>
</sst>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4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trike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49" fontId="0" fillId="0" borderId="10">
      <alignment horizontal="center"/>
      <protection/>
    </xf>
    <xf numFmtId="0" fontId="0" fillId="0" borderId="0">
      <alignment/>
      <protection/>
    </xf>
    <xf numFmtId="49" fontId="8" fillId="0" borderId="10">
      <alignment horizontal="center"/>
      <protection/>
    </xf>
    <xf numFmtId="49" fontId="8" fillId="0" borderId="10">
      <alignment horizontal="center"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53" fillId="0" borderId="14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5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9" fontId="0" fillId="0" borderId="16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49" fontId="53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53" fillId="34" borderId="10" xfId="0" applyNumberFormat="1" applyFont="1" applyFill="1" applyBorder="1" applyAlignment="1">
      <alignment/>
    </xf>
    <xf numFmtId="49" fontId="13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/>
    </xf>
    <xf numFmtId="49" fontId="0" fillId="0" borderId="37" xfId="0" applyNumberForma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2" fillId="0" borderId="38" xfId="0" applyFont="1" applyBorder="1" applyAlignment="1">
      <alignment horizontal="center"/>
    </xf>
    <xf numFmtId="49" fontId="0" fillId="0" borderId="38" xfId="0" applyNumberFormat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53" fillId="0" borderId="38" xfId="0" applyNumberFormat="1" applyFont="1" applyBorder="1" applyAlignment="1">
      <alignment/>
    </xf>
    <xf numFmtId="49" fontId="13" fillId="0" borderId="38" xfId="0" applyNumberFormat="1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/>
    </xf>
    <xf numFmtId="49" fontId="0" fillId="0" borderId="37" xfId="0" applyNumberForma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Стиль 1" xfId="57"/>
    <cellStyle name="Стиль 2" xfId="58"/>
    <cellStyle name="Стиль 3" xfId="59"/>
    <cellStyle name="Стиль 4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C36" sqref="C36"/>
    </sheetView>
  </sheetViews>
  <sheetFormatPr defaultColWidth="9.125" defaultRowHeight="12.75"/>
  <cols>
    <col min="1" max="1" width="9.125" style="1" customWidth="1"/>
    <col min="2" max="2" width="20.875" style="4" customWidth="1"/>
    <col min="3" max="3" width="26.00390625" style="1" bestFit="1" customWidth="1"/>
    <col min="4" max="4" width="10.625" style="1" bestFit="1" customWidth="1"/>
    <col min="5" max="5" width="8.375" style="1" bestFit="1" customWidth="1"/>
    <col min="6" max="6" width="15.25390625" style="5" customWidth="1"/>
    <col min="7" max="7" width="28.625" style="5" bestFit="1" customWidth="1"/>
    <col min="8" max="9" width="5.75390625" style="1" customWidth="1"/>
    <col min="10" max="10" width="7.125" style="1" customWidth="1"/>
    <col min="11" max="11" width="5.75390625" style="1" customWidth="1"/>
    <col min="12" max="12" width="11.25390625" style="4" customWidth="1"/>
    <col min="13" max="13" width="8.625" style="1" bestFit="1" customWidth="1"/>
    <col min="14" max="14" width="20.75390625" style="5" customWidth="1"/>
    <col min="15" max="16384" width="9.125" style="1" customWidth="1"/>
  </cols>
  <sheetData>
    <row r="1" spans="1:14" ht="15" customHeight="1">
      <c r="A1" s="119" t="s">
        <v>379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87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2" customFormat="1" ht="12.75" customHeight="1">
      <c r="A3" s="104" t="s">
        <v>324</v>
      </c>
      <c r="B3" s="116" t="s">
        <v>0</v>
      </c>
      <c r="C3" s="118" t="s">
        <v>364</v>
      </c>
      <c r="D3" s="118" t="s">
        <v>365</v>
      </c>
      <c r="E3" s="102" t="s">
        <v>267</v>
      </c>
      <c r="F3" s="102" t="s">
        <v>6</v>
      </c>
      <c r="G3" s="102" t="s">
        <v>366</v>
      </c>
      <c r="H3" s="102" t="s">
        <v>2</v>
      </c>
      <c r="I3" s="102"/>
      <c r="J3" s="102"/>
      <c r="K3" s="102"/>
      <c r="L3" s="102" t="s">
        <v>362</v>
      </c>
      <c r="M3" s="102" t="s">
        <v>5</v>
      </c>
      <c r="N3" s="106" t="s">
        <v>4</v>
      </c>
    </row>
    <row r="4" spans="1:14" s="2" customFormat="1" ht="21" customHeight="1" thickBot="1">
      <c r="A4" s="105"/>
      <c r="B4" s="117"/>
      <c r="C4" s="103"/>
      <c r="D4" s="103"/>
      <c r="E4" s="103"/>
      <c r="F4" s="103"/>
      <c r="G4" s="103"/>
      <c r="H4" s="3">
        <v>1</v>
      </c>
      <c r="I4" s="3">
        <v>2</v>
      </c>
      <c r="J4" s="3">
        <v>3</v>
      </c>
      <c r="K4" s="3" t="s">
        <v>7</v>
      </c>
      <c r="L4" s="103"/>
      <c r="M4" s="103"/>
      <c r="N4" s="107"/>
    </row>
    <row r="6" spans="1:14" ht="12.75">
      <c r="A6" s="35" t="s">
        <v>325</v>
      </c>
      <c r="B6" s="38" t="s">
        <v>86</v>
      </c>
      <c r="C6" s="6" t="s">
        <v>87</v>
      </c>
      <c r="D6" s="6" t="s">
        <v>306</v>
      </c>
      <c r="E6" s="6" t="str">
        <f>"0,5103"</f>
        <v>0,5103</v>
      </c>
      <c r="F6" s="7" t="s">
        <v>337</v>
      </c>
      <c r="G6" s="7" t="s">
        <v>13</v>
      </c>
      <c r="H6" s="82" t="s">
        <v>309</v>
      </c>
      <c r="I6" s="82" t="s">
        <v>318</v>
      </c>
      <c r="J6" s="82" t="s">
        <v>307</v>
      </c>
      <c r="K6" s="8"/>
      <c r="L6" s="35" t="s">
        <v>321</v>
      </c>
      <c r="M6" s="35" t="str">
        <f>"234,7357"</f>
        <v>234,7357</v>
      </c>
      <c r="N6" s="7" t="s">
        <v>338</v>
      </c>
    </row>
    <row r="7" spans="1:14" ht="12.75">
      <c r="A7" s="35" t="s">
        <v>325</v>
      </c>
      <c r="B7" s="39" t="s">
        <v>314</v>
      </c>
      <c r="C7" s="6" t="s">
        <v>317</v>
      </c>
      <c r="D7" s="6" t="s">
        <v>306</v>
      </c>
      <c r="E7" s="6" t="s">
        <v>319</v>
      </c>
      <c r="F7" s="7" t="s">
        <v>337</v>
      </c>
      <c r="G7" s="7" t="s">
        <v>13</v>
      </c>
      <c r="H7" s="82" t="s">
        <v>309</v>
      </c>
      <c r="I7" s="82" t="s">
        <v>318</v>
      </c>
      <c r="J7" s="82" t="s">
        <v>307</v>
      </c>
      <c r="K7" s="8"/>
      <c r="L7" s="35" t="s">
        <v>321</v>
      </c>
      <c r="M7" s="35" t="str">
        <f>"234,7357"</f>
        <v>234,7357</v>
      </c>
      <c r="N7" s="7" t="s">
        <v>339</v>
      </c>
    </row>
    <row r="8" spans="1:11" ht="12.75">
      <c r="A8" s="37"/>
      <c r="I8" s="32"/>
      <c r="J8" s="32"/>
      <c r="K8" s="32"/>
    </row>
    <row r="9" spans="1:14" ht="12.75">
      <c r="A9" s="35" t="s">
        <v>326</v>
      </c>
      <c r="B9" s="38" t="s">
        <v>294</v>
      </c>
      <c r="C9" s="6" t="s">
        <v>295</v>
      </c>
      <c r="D9" s="6" t="s">
        <v>308</v>
      </c>
      <c r="E9" s="6" t="str">
        <f>"0,4989"</f>
        <v>0,4989</v>
      </c>
      <c r="F9" s="7" t="s">
        <v>337</v>
      </c>
      <c r="G9" s="7" t="s">
        <v>13</v>
      </c>
      <c r="H9" s="82" t="s">
        <v>332</v>
      </c>
      <c r="I9" s="82" t="s">
        <v>333</v>
      </c>
      <c r="J9" s="82" t="s">
        <v>309</v>
      </c>
      <c r="K9" s="8"/>
      <c r="L9" s="35" t="s">
        <v>322</v>
      </c>
      <c r="M9" s="35" t="str">
        <f>"199,5600"</f>
        <v>199,5600</v>
      </c>
      <c r="N9" s="7" t="s">
        <v>340</v>
      </c>
    </row>
    <row r="10" spans="1:14" ht="12.75">
      <c r="A10" s="35" t="s">
        <v>326</v>
      </c>
      <c r="B10" s="38" t="s">
        <v>150</v>
      </c>
      <c r="C10" s="6" t="s">
        <v>151</v>
      </c>
      <c r="D10" s="6" t="s">
        <v>308</v>
      </c>
      <c r="E10" s="6" t="s">
        <v>320</v>
      </c>
      <c r="F10" s="7" t="s">
        <v>337</v>
      </c>
      <c r="G10" s="7" t="s">
        <v>13</v>
      </c>
      <c r="H10" s="82" t="s">
        <v>332</v>
      </c>
      <c r="I10" s="82" t="s">
        <v>333</v>
      </c>
      <c r="J10" s="82" t="s">
        <v>309</v>
      </c>
      <c r="K10" s="8"/>
      <c r="L10" s="35" t="s">
        <v>322</v>
      </c>
      <c r="M10" s="35" t="s">
        <v>315</v>
      </c>
      <c r="N10" s="7" t="s">
        <v>339</v>
      </c>
    </row>
    <row r="11" spans="1:11" ht="12.75">
      <c r="A11" s="37"/>
      <c r="I11" s="32"/>
      <c r="J11" s="32"/>
      <c r="K11" s="32"/>
    </row>
    <row r="12" spans="1:14" ht="12.75">
      <c r="A12" s="35" t="s">
        <v>327</v>
      </c>
      <c r="B12" s="38" t="s">
        <v>212</v>
      </c>
      <c r="C12" s="6" t="s">
        <v>213</v>
      </c>
      <c r="D12" s="6" t="s">
        <v>310</v>
      </c>
      <c r="E12" s="6" t="str">
        <f>"0,5245"</f>
        <v>0,5245</v>
      </c>
      <c r="F12" s="7" t="s">
        <v>337</v>
      </c>
      <c r="G12" s="7" t="s">
        <v>13</v>
      </c>
      <c r="H12" s="82" t="s">
        <v>334</v>
      </c>
      <c r="I12" s="82" t="s">
        <v>303</v>
      </c>
      <c r="J12" s="82" t="s">
        <v>311</v>
      </c>
      <c r="K12" s="8"/>
      <c r="L12" s="35" t="s">
        <v>323</v>
      </c>
      <c r="M12" s="35" t="str">
        <f>"188,8110"</f>
        <v>188,8110</v>
      </c>
      <c r="N12" s="7" t="s">
        <v>341</v>
      </c>
    </row>
    <row r="13" spans="1:14" ht="12.75">
      <c r="A13" s="35" t="s">
        <v>327</v>
      </c>
      <c r="B13" s="38" t="s">
        <v>312</v>
      </c>
      <c r="C13" s="6" t="s">
        <v>313</v>
      </c>
      <c r="D13" s="6" t="s">
        <v>310</v>
      </c>
      <c r="E13" s="6" t="str">
        <f>"0,5245"</f>
        <v>0,5245</v>
      </c>
      <c r="F13" s="7" t="s">
        <v>337</v>
      </c>
      <c r="G13" s="7" t="s">
        <v>13</v>
      </c>
      <c r="H13" s="82" t="s">
        <v>334</v>
      </c>
      <c r="I13" s="82" t="s">
        <v>303</v>
      </c>
      <c r="J13" s="82" t="s">
        <v>311</v>
      </c>
      <c r="K13" s="8"/>
      <c r="L13" s="35" t="s">
        <v>323</v>
      </c>
      <c r="M13" s="35" t="s">
        <v>316</v>
      </c>
      <c r="N13" s="7" t="s">
        <v>339</v>
      </c>
    </row>
    <row r="14" spans="1:11" ht="12.75">
      <c r="A14" s="37"/>
      <c r="I14" s="32"/>
      <c r="J14" s="32"/>
      <c r="K14" s="32"/>
    </row>
    <row r="15" spans="1:14" ht="12.75">
      <c r="A15" s="35" t="s">
        <v>328</v>
      </c>
      <c r="B15" s="38" t="s">
        <v>64</v>
      </c>
      <c r="C15" s="6" t="s">
        <v>380</v>
      </c>
      <c r="D15" s="6" t="s">
        <v>305</v>
      </c>
      <c r="E15" s="6" t="s">
        <v>336</v>
      </c>
      <c r="F15" s="7" t="s">
        <v>337</v>
      </c>
      <c r="G15" s="7" t="s">
        <v>13</v>
      </c>
      <c r="H15" s="82" t="s">
        <v>256</v>
      </c>
      <c r="I15" s="82" t="s">
        <v>331</v>
      </c>
      <c r="J15" s="82" t="s">
        <v>303</v>
      </c>
      <c r="K15" s="8"/>
      <c r="L15" s="35" t="s">
        <v>304</v>
      </c>
      <c r="M15" s="35" t="s">
        <v>335</v>
      </c>
      <c r="N15" s="7" t="s">
        <v>18</v>
      </c>
    </row>
    <row r="16" spans="1:14" ht="12.75">
      <c r="A16" s="35" t="s">
        <v>328</v>
      </c>
      <c r="B16" s="38" t="s">
        <v>10</v>
      </c>
      <c r="C16" s="6" t="s">
        <v>381</v>
      </c>
      <c r="D16" s="6" t="s">
        <v>305</v>
      </c>
      <c r="E16" s="6" t="str">
        <f>"0,5313"</f>
        <v>0,5313</v>
      </c>
      <c r="F16" s="7" t="s">
        <v>337</v>
      </c>
      <c r="G16" s="7" t="s">
        <v>13</v>
      </c>
      <c r="H16" s="82" t="s">
        <v>256</v>
      </c>
      <c r="I16" s="82" t="s">
        <v>331</v>
      </c>
      <c r="J16" s="82" t="s">
        <v>303</v>
      </c>
      <c r="K16" s="8"/>
      <c r="L16" s="35" t="s">
        <v>304</v>
      </c>
      <c r="M16" s="35" t="str">
        <f>"180,6522"</f>
        <v>180,6522</v>
      </c>
      <c r="N16" s="7" t="s">
        <v>18</v>
      </c>
    </row>
    <row r="17" spans="9:11" ht="12.75">
      <c r="I17" s="32"/>
      <c r="J17" s="32"/>
      <c r="K17" s="32"/>
    </row>
    <row r="18" spans="9:11" ht="12.75">
      <c r="I18" s="32"/>
      <c r="J18" s="32"/>
      <c r="K18" s="32"/>
    </row>
    <row r="19" spans="9:11" ht="12.75">
      <c r="I19" s="32"/>
      <c r="J19" s="32"/>
      <c r="K19" s="32"/>
    </row>
    <row r="25" ht="12.75">
      <c r="F25" s="5" t="s">
        <v>378</v>
      </c>
    </row>
  </sheetData>
  <sheetProtection/>
  <mergeCells count="12">
    <mergeCell ref="A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3:A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32" sqref="G32"/>
    </sheetView>
  </sheetViews>
  <sheetFormatPr defaultColWidth="8.75390625" defaultRowHeight="12.75"/>
  <cols>
    <col min="1" max="1" width="8.75390625" style="0" customWidth="1"/>
    <col min="2" max="2" width="26.00390625" style="18" bestFit="1" customWidth="1"/>
    <col min="3" max="3" width="27.125" style="18" bestFit="1" customWidth="1"/>
    <col min="4" max="4" width="10.625" style="18" bestFit="1" customWidth="1"/>
    <col min="5" max="5" width="9.25390625" style="18" customWidth="1"/>
    <col min="6" max="6" width="22.75390625" style="18" bestFit="1" customWidth="1"/>
    <col min="7" max="7" width="28.625" style="18" bestFit="1" customWidth="1"/>
    <col min="8" max="10" width="5.625" style="18" bestFit="1" customWidth="1"/>
    <col min="11" max="11" width="4.625" style="18" bestFit="1" customWidth="1"/>
    <col min="12" max="12" width="11.625" style="18" customWidth="1"/>
    <col min="13" max="13" width="8.625" style="18" bestFit="1" customWidth="1"/>
    <col min="14" max="14" width="19.125" style="18" bestFit="1" customWidth="1"/>
  </cols>
  <sheetData>
    <row r="1" spans="1:14" s="1" customFormat="1" ht="15" customHeight="1">
      <c r="A1" s="119" t="s">
        <v>387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s="1" customFormat="1" ht="108.7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2" customFormat="1" ht="12.75" customHeight="1">
      <c r="A3" s="104" t="s">
        <v>324</v>
      </c>
      <c r="B3" s="116" t="s">
        <v>0</v>
      </c>
      <c r="C3" s="118" t="s">
        <v>364</v>
      </c>
      <c r="D3" s="118" t="s">
        <v>365</v>
      </c>
      <c r="E3" s="102" t="s">
        <v>8</v>
      </c>
      <c r="F3" s="102" t="s">
        <v>6</v>
      </c>
      <c r="G3" s="102" t="s">
        <v>366</v>
      </c>
      <c r="H3" s="102" t="s">
        <v>2</v>
      </c>
      <c r="I3" s="102"/>
      <c r="J3" s="102"/>
      <c r="K3" s="102"/>
      <c r="L3" s="102" t="s">
        <v>362</v>
      </c>
      <c r="M3" s="102" t="s">
        <v>5</v>
      </c>
      <c r="N3" s="106" t="s">
        <v>4</v>
      </c>
    </row>
    <row r="4" spans="1:14" s="2" customFormat="1" ht="21" customHeight="1" thickBot="1">
      <c r="A4" s="105"/>
      <c r="B4" s="117"/>
      <c r="C4" s="103"/>
      <c r="D4" s="103"/>
      <c r="E4" s="103"/>
      <c r="F4" s="103"/>
      <c r="G4" s="103"/>
      <c r="H4" s="3">
        <v>1</v>
      </c>
      <c r="I4" s="3">
        <v>2</v>
      </c>
      <c r="J4" s="3">
        <v>3</v>
      </c>
      <c r="K4" s="3" t="s">
        <v>7</v>
      </c>
      <c r="L4" s="103"/>
      <c r="M4" s="103"/>
      <c r="N4" s="107"/>
    </row>
    <row r="5" spans="2:13" ht="15.75">
      <c r="B5" s="108" t="s">
        <v>214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12.75">
      <c r="A6" s="34">
        <v>1</v>
      </c>
      <c r="B6" s="19" t="s">
        <v>215</v>
      </c>
      <c r="C6" s="19" t="s">
        <v>216</v>
      </c>
      <c r="D6" s="19" t="s">
        <v>217</v>
      </c>
      <c r="E6" s="19" t="str">
        <f>"1,1556"</f>
        <v>1,1556</v>
      </c>
      <c r="F6" s="19" t="s">
        <v>337</v>
      </c>
      <c r="G6" s="19" t="s">
        <v>356</v>
      </c>
      <c r="H6" s="90" t="s">
        <v>218</v>
      </c>
      <c r="I6" s="90" t="s">
        <v>219</v>
      </c>
      <c r="J6" s="90" t="s">
        <v>14</v>
      </c>
      <c r="K6" s="46"/>
      <c r="L6" s="42" t="s">
        <v>14</v>
      </c>
      <c r="M6" s="40" t="str">
        <f>"104,0040"</f>
        <v>104,0040</v>
      </c>
      <c r="N6" s="19" t="s">
        <v>369</v>
      </c>
    </row>
    <row r="8" spans="2:13" ht="15.75">
      <c r="B8" s="109" t="s">
        <v>19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4" ht="12.75">
      <c r="A9" s="59">
        <v>1</v>
      </c>
      <c r="B9" s="28" t="s">
        <v>220</v>
      </c>
      <c r="C9" s="28" t="s">
        <v>221</v>
      </c>
      <c r="D9" s="28" t="s">
        <v>222</v>
      </c>
      <c r="E9" s="28" t="str">
        <f>"0,9843"</f>
        <v>0,9843</v>
      </c>
      <c r="F9" s="28" t="s">
        <v>337</v>
      </c>
      <c r="G9" s="28" t="s">
        <v>13</v>
      </c>
      <c r="H9" s="91" t="s">
        <v>15</v>
      </c>
      <c r="I9" s="91" t="s">
        <v>223</v>
      </c>
      <c r="J9" s="60" t="s">
        <v>83</v>
      </c>
      <c r="K9" s="48"/>
      <c r="L9" s="56" t="s">
        <v>223</v>
      </c>
      <c r="M9" s="47" t="str">
        <f>"108,2730"</f>
        <v>108,2730</v>
      </c>
      <c r="N9" s="28" t="s">
        <v>370</v>
      </c>
    </row>
    <row r="10" spans="1:14" ht="12.75">
      <c r="A10" s="135">
        <v>1</v>
      </c>
      <c r="B10" s="136" t="s">
        <v>224</v>
      </c>
      <c r="C10" s="136" t="s">
        <v>225</v>
      </c>
      <c r="D10" s="136" t="s">
        <v>226</v>
      </c>
      <c r="E10" s="136" t="str">
        <f>"0,9613"</f>
        <v>0,9613</v>
      </c>
      <c r="F10" s="136" t="s">
        <v>337</v>
      </c>
      <c r="G10" s="136" t="s">
        <v>13</v>
      </c>
      <c r="H10" s="137" t="s">
        <v>218</v>
      </c>
      <c r="I10" s="138" t="s">
        <v>219</v>
      </c>
      <c r="J10" s="138" t="s">
        <v>219</v>
      </c>
      <c r="K10" s="139"/>
      <c r="L10" s="140" t="s">
        <v>218</v>
      </c>
      <c r="M10" s="141" t="str">
        <f>"93,5105"</f>
        <v>93,5105</v>
      </c>
      <c r="N10" s="142" t="s">
        <v>370</v>
      </c>
    </row>
    <row r="12" spans="2:13" ht="15.75">
      <c r="B12" s="109" t="s">
        <v>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4" ht="12.75">
      <c r="A13" s="34">
        <v>1</v>
      </c>
      <c r="B13" s="19" t="s">
        <v>227</v>
      </c>
      <c r="C13" s="19" t="s">
        <v>228</v>
      </c>
      <c r="D13" s="19" t="s">
        <v>229</v>
      </c>
      <c r="E13" s="19" t="str">
        <f>"0,7993"</f>
        <v>0,7993</v>
      </c>
      <c r="F13" s="19" t="s">
        <v>337</v>
      </c>
      <c r="G13" s="19" t="s">
        <v>30</v>
      </c>
      <c r="H13" s="45" t="s">
        <v>33</v>
      </c>
      <c r="I13" s="90" t="s">
        <v>49</v>
      </c>
      <c r="J13" s="90" t="s">
        <v>43</v>
      </c>
      <c r="K13" s="46"/>
      <c r="L13" s="42" t="s">
        <v>43</v>
      </c>
      <c r="M13" s="40" t="str">
        <f>"119,8950"</f>
        <v>119,8950</v>
      </c>
      <c r="N13" s="19" t="s">
        <v>371</v>
      </c>
    </row>
    <row r="15" spans="2:13" ht="15.75">
      <c r="B15" s="109" t="s">
        <v>19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4" ht="12.75">
      <c r="A16" s="59">
        <v>1</v>
      </c>
      <c r="B16" s="28" t="s">
        <v>35</v>
      </c>
      <c r="C16" s="28" t="s">
        <v>36</v>
      </c>
      <c r="D16" s="28" t="s">
        <v>37</v>
      </c>
      <c r="E16" s="28" t="str">
        <f>"0,7235"</f>
        <v>0,7235</v>
      </c>
      <c r="F16" s="28" t="s">
        <v>337</v>
      </c>
      <c r="G16" s="28" t="s">
        <v>13</v>
      </c>
      <c r="H16" s="60" t="s">
        <v>16</v>
      </c>
      <c r="I16" s="91" t="s">
        <v>223</v>
      </c>
      <c r="J16" s="60" t="s">
        <v>33</v>
      </c>
      <c r="K16" s="48"/>
      <c r="L16" s="56" t="s">
        <v>223</v>
      </c>
      <c r="M16" s="47" t="str">
        <f>"79,5850"</f>
        <v>79,5850</v>
      </c>
      <c r="N16" s="28" t="s">
        <v>360</v>
      </c>
    </row>
    <row r="17" spans="1:14" ht="12.75">
      <c r="A17" s="63">
        <v>1</v>
      </c>
      <c r="B17" s="30" t="s">
        <v>39</v>
      </c>
      <c r="C17" s="30" t="s">
        <v>40</v>
      </c>
      <c r="D17" s="30" t="s">
        <v>41</v>
      </c>
      <c r="E17" s="30" t="str">
        <f>"0,7315"</f>
        <v>0,7315</v>
      </c>
      <c r="F17" s="30" t="s">
        <v>337</v>
      </c>
      <c r="G17" s="62" t="s">
        <v>30</v>
      </c>
      <c r="H17" s="92" t="s">
        <v>179</v>
      </c>
      <c r="I17" s="92" t="s">
        <v>230</v>
      </c>
      <c r="J17" s="50" t="s">
        <v>135</v>
      </c>
      <c r="K17" s="51"/>
      <c r="L17" s="57">
        <v>212.5</v>
      </c>
      <c r="M17" s="49" t="str">
        <f>"155,4438"</f>
        <v>155,4438</v>
      </c>
      <c r="N17" s="62" t="s">
        <v>339</v>
      </c>
    </row>
    <row r="18" spans="1:14" ht="12.75">
      <c r="A18" s="63">
        <v>2</v>
      </c>
      <c r="B18" s="30" t="s">
        <v>231</v>
      </c>
      <c r="C18" s="30" t="s">
        <v>232</v>
      </c>
      <c r="D18" s="30" t="s">
        <v>233</v>
      </c>
      <c r="E18" s="30" t="str">
        <f>"0,7256"</f>
        <v>0,7256</v>
      </c>
      <c r="F18" s="30" t="s">
        <v>337</v>
      </c>
      <c r="G18" s="62" t="s">
        <v>30</v>
      </c>
      <c r="H18" s="50" t="s">
        <v>234</v>
      </c>
      <c r="I18" s="92" t="s">
        <v>234</v>
      </c>
      <c r="J18" s="92" t="s">
        <v>134</v>
      </c>
      <c r="K18" s="51"/>
      <c r="L18" s="57" t="s">
        <v>134</v>
      </c>
      <c r="M18" s="49" t="str">
        <f>"152,3760"</f>
        <v>152,3760</v>
      </c>
      <c r="N18" s="62" t="s">
        <v>371</v>
      </c>
    </row>
    <row r="19" spans="1:14" ht="12.75">
      <c r="A19" s="61">
        <v>3</v>
      </c>
      <c r="B19" s="29" t="s">
        <v>235</v>
      </c>
      <c r="C19" s="29" t="s">
        <v>236</v>
      </c>
      <c r="D19" s="29" t="s">
        <v>237</v>
      </c>
      <c r="E19" s="29" t="str">
        <f>"0,7126"</f>
        <v>0,7126</v>
      </c>
      <c r="F19" s="29" t="s">
        <v>337</v>
      </c>
      <c r="G19" s="29" t="s">
        <v>13</v>
      </c>
      <c r="H19" s="93" t="s">
        <v>146</v>
      </c>
      <c r="I19" s="93" t="s">
        <v>238</v>
      </c>
      <c r="J19" s="93" t="s">
        <v>127</v>
      </c>
      <c r="K19" s="55"/>
      <c r="L19" s="58">
        <v>177.5</v>
      </c>
      <c r="M19" s="53" t="str">
        <f>"126,4865"</f>
        <v>126,4865</v>
      </c>
      <c r="N19" s="29" t="s">
        <v>338</v>
      </c>
    </row>
    <row r="21" spans="2:13" ht="15.75">
      <c r="B21" s="109" t="s">
        <v>63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4" ht="12.75">
      <c r="A22" s="34">
        <v>1</v>
      </c>
      <c r="B22" s="19" t="s">
        <v>239</v>
      </c>
      <c r="C22" s="19" t="s">
        <v>240</v>
      </c>
      <c r="D22" s="19" t="s">
        <v>241</v>
      </c>
      <c r="E22" s="19" t="str">
        <f>"0,6933"</f>
        <v>0,6933</v>
      </c>
      <c r="F22" s="19" t="s">
        <v>337</v>
      </c>
      <c r="G22" s="19" t="s">
        <v>356</v>
      </c>
      <c r="H22" s="45" t="s">
        <v>74</v>
      </c>
      <c r="I22" s="90" t="s">
        <v>126</v>
      </c>
      <c r="J22" s="90" t="s">
        <v>148</v>
      </c>
      <c r="K22" s="46"/>
      <c r="L22" s="42" t="s">
        <v>148</v>
      </c>
      <c r="M22" s="40" t="str">
        <f>"128,2605"</f>
        <v>128,2605</v>
      </c>
      <c r="N22" s="19" t="s">
        <v>339</v>
      </c>
    </row>
    <row r="24" spans="2:13" ht="15.75">
      <c r="B24" s="109" t="s">
        <v>85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4" ht="12.75">
      <c r="A25" s="59">
        <v>1</v>
      </c>
      <c r="B25" s="28" t="s">
        <v>242</v>
      </c>
      <c r="C25" s="28" t="s">
        <v>243</v>
      </c>
      <c r="D25" s="28" t="s">
        <v>244</v>
      </c>
      <c r="E25" s="28" t="str">
        <f>"0,6656"</f>
        <v>0,6656</v>
      </c>
      <c r="F25" s="28" t="s">
        <v>337</v>
      </c>
      <c r="G25" s="28" t="s">
        <v>356</v>
      </c>
      <c r="H25" s="91" t="s">
        <v>168</v>
      </c>
      <c r="I25" s="91" t="s">
        <v>179</v>
      </c>
      <c r="J25" s="91" t="s">
        <v>180</v>
      </c>
      <c r="K25" s="48"/>
      <c r="L25" s="56" t="s">
        <v>180</v>
      </c>
      <c r="M25" s="47" t="str">
        <f>"143,1040"</f>
        <v>143,1040</v>
      </c>
      <c r="N25" s="28" t="s">
        <v>339</v>
      </c>
    </row>
    <row r="26" spans="1:14" ht="12.75">
      <c r="A26" s="63">
        <v>2</v>
      </c>
      <c r="B26" s="62" t="s">
        <v>245</v>
      </c>
      <c r="C26" s="30" t="s">
        <v>246</v>
      </c>
      <c r="D26" s="30" t="s">
        <v>247</v>
      </c>
      <c r="E26" s="30" t="str">
        <f>"0,6588"</f>
        <v>0,6588</v>
      </c>
      <c r="F26" s="30" t="s">
        <v>337</v>
      </c>
      <c r="G26" s="62" t="s">
        <v>355</v>
      </c>
      <c r="H26" s="92" t="s">
        <v>148</v>
      </c>
      <c r="I26" s="92" t="s">
        <v>141</v>
      </c>
      <c r="J26" s="50" t="s">
        <v>248</v>
      </c>
      <c r="K26" s="51"/>
      <c r="L26" s="57" t="s">
        <v>141</v>
      </c>
      <c r="M26" s="52" t="str">
        <f>"128,4660"</f>
        <v>128,4660</v>
      </c>
      <c r="N26" s="30" t="s">
        <v>339</v>
      </c>
    </row>
    <row r="27" spans="1:14" ht="12.75">
      <c r="A27" s="61">
        <v>1</v>
      </c>
      <c r="B27" s="29" t="s">
        <v>249</v>
      </c>
      <c r="C27" s="29" t="s">
        <v>250</v>
      </c>
      <c r="D27" s="29" t="s">
        <v>251</v>
      </c>
      <c r="E27" s="29" t="str">
        <f>"0,6471"</f>
        <v>0,6471</v>
      </c>
      <c r="F27" s="29" t="s">
        <v>337</v>
      </c>
      <c r="G27" s="29" t="s">
        <v>30</v>
      </c>
      <c r="H27" s="93" t="s">
        <v>148</v>
      </c>
      <c r="I27" s="93" t="s">
        <v>140</v>
      </c>
      <c r="J27" s="54" t="s">
        <v>179</v>
      </c>
      <c r="K27" s="55"/>
      <c r="L27" s="58">
        <v>192.5</v>
      </c>
      <c r="M27" s="53" t="str">
        <f>"134,2830"</f>
        <v>134,2830</v>
      </c>
      <c r="N27" s="29" t="s">
        <v>371</v>
      </c>
    </row>
    <row r="29" spans="2:13" ht="15.75">
      <c r="B29" s="123" t="s">
        <v>122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4" ht="12.75">
      <c r="A30" s="34">
        <v>1</v>
      </c>
      <c r="B30" s="94" t="s">
        <v>252</v>
      </c>
      <c r="C30" s="94" t="s">
        <v>253</v>
      </c>
      <c r="D30" s="94" t="s">
        <v>254</v>
      </c>
      <c r="E30" s="94" t="str">
        <f>"0,6144"</f>
        <v>0,6144</v>
      </c>
      <c r="F30" s="94" t="s">
        <v>337</v>
      </c>
      <c r="G30" s="94" t="s">
        <v>255</v>
      </c>
      <c r="H30" s="90" t="s">
        <v>256</v>
      </c>
      <c r="I30" s="96" t="s">
        <v>257</v>
      </c>
      <c r="J30" s="97"/>
      <c r="K30" s="97"/>
      <c r="L30" s="98" t="s">
        <v>256</v>
      </c>
      <c r="M30" s="95" t="str">
        <f>"172,0320"</f>
        <v>172,0320</v>
      </c>
      <c r="N30" s="19" t="s">
        <v>339</v>
      </c>
    </row>
    <row r="33" spans="2:3" ht="18">
      <c r="B33" s="21" t="s">
        <v>187</v>
      </c>
      <c r="C33" s="21"/>
    </row>
    <row r="35" spans="2:3" ht="15.75">
      <c r="B35" s="22" t="s">
        <v>188</v>
      </c>
      <c r="C35" s="22"/>
    </row>
    <row r="36" spans="2:3" ht="13.5">
      <c r="B36" s="24"/>
      <c r="C36" s="25" t="s">
        <v>196</v>
      </c>
    </row>
    <row r="37" spans="2:6" ht="13.5">
      <c r="B37" s="26" t="s">
        <v>189</v>
      </c>
      <c r="C37" s="26" t="s">
        <v>190</v>
      </c>
      <c r="D37" s="26" t="s">
        <v>191</v>
      </c>
      <c r="E37" s="26" t="s">
        <v>362</v>
      </c>
      <c r="F37" s="26" t="s">
        <v>193</v>
      </c>
    </row>
    <row r="38" spans="2:6" ht="12.75">
      <c r="B38" s="23" t="s">
        <v>252</v>
      </c>
      <c r="C38" s="18" t="s">
        <v>196</v>
      </c>
      <c r="D38" s="18" t="s">
        <v>16</v>
      </c>
      <c r="E38" s="18" t="s">
        <v>256</v>
      </c>
      <c r="F38" s="27" t="s">
        <v>258</v>
      </c>
    </row>
    <row r="39" spans="2:6" ht="12.75">
      <c r="B39" s="23" t="s">
        <v>39</v>
      </c>
      <c r="C39" s="18" t="s">
        <v>196</v>
      </c>
      <c r="D39" s="18" t="s">
        <v>368</v>
      </c>
      <c r="E39" s="18" t="s">
        <v>230</v>
      </c>
      <c r="F39" s="27" t="s">
        <v>259</v>
      </c>
    </row>
    <row r="40" spans="2:6" ht="12.75">
      <c r="B40" s="23" t="s">
        <v>231</v>
      </c>
      <c r="C40" s="18" t="s">
        <v>196</v>
      </c>
      <c r="D40" s="18" t="s">
        <v>368</v>
      </c>
      <c r="E40" s="18" t="s">
        <v>134</v>
      </c>
      <c r="F40" s="27" t="s">
        <v>260</v>
      </c>
    </row>
  </sheetData>
  <sheetProtection/>
  <mergeCells count="19">
    <mergeCell ref="F3:F4"/>
    <mergeCell ref="B15:M15"/>
    <mergeCell ref="B21:M21"/>
    <mergeCell ref="B24:M24"/>
    <mergeCell ref="B29:M29"/>
    <mergeCell ref="L3:L4"/>
    <mergeCell ref="M3:M4"/>
    <mergeCell ref="G3:G4"/>
    <mergeCell ref="H3:K3"/>
    <mergeCell ref="A3:A4"/>
    <mergeCell ref="A1:N2"/>
    <mergeCell ref="N3:N4"/>
    <mergeCell ref="B5:M5"/>
    <mergeCell ref="B8:M8"/>
    <mergeCell ref="B12:M1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F22" sqref="F22"/>
    </sheetView>
  </sheetViews>
  <sheetFormatPr defaultColWidth="8.75390625" defaultRowHeight="12.75"/>
  <cols>
    <col min="1" max="1" width="8.75390625" style="0" customWidth="1"/>
    <col min="2" max="2" width="26.00390625" style="18" bestFit="1" customWidth="1"/>
    <col min="3" max="3" width="26.00390625" style="18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28.625" style="18" bestFit="1" customWidth="1"/>
    <col min="8" max="8" width="4.75390625" style="18" bestFit="1" customWidth="1"/>
    <col min="9" max="9" width="9.625" style="18" bestFit="1" customWidth="1"/>
    <col min="10" max="10" width="13.25390625" style="18" customWidth="1"/>
    <col min="11" max="11" width="8.625" style="18" bestFit="1" customWidth="1"/>
    <col min="12" max="12" width="16.125" style="18" customWidth="1"/>
  </cols>
  <sheetData>
    <row r="1" spans="1:12" s="1" customFormat="1" ht="15" customHeight="1">
      <c r="A1" s="119" t="s">
        <v>383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06.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2" customFormat="1" ht="12.75" customHeight="1">
      <c r="A3" s="104" t="s">
        <v>324</v>
      </c>
      <c r="B3" s="116" t="s">
        <v>0</v>
      </c>
      <c r="C3" s="118" t="s">
        <v>364</v>
      </c>
      <c r="D3" s="118" t="s">
        <v>365</v>
      </c>
      <c r="E3" s="102" t="s">
        <v>267</v>
      </c>
      <c r="F3" s="102" t="s">
        <v>6</v>
      </c>
      <c r="G3" s="102" t="s">
        <v>366</v>
      </c>
      <c r="H3" s="102" t="s">
        <v>1</v>
      </c>
      <c r="I3" s="102"/>
      <c r="J3" s="102" t="s">
        <v>362</v>
      </c>
      <c r="K3" s="102" t="s">
        <v>5</v>
      </c>
      <c r="L3" s="106" t="s">
        <v>4</v>
      </c>
    </row>
    <row r="4" spans="1:12" s="2" customFormat="1" ht="21" customHeight="1" thickBot="1">
      <c r="A4" s="105"/>
      <c r="B4" s="117"/>
      <c r="C4" s="103"/>
      <c r="D4" s="103"/>
      <c r="E4" s="103"/>
      <c r="F4" s="103"/>
      <c r="G4" s="103"/>
      <c r="H4" s="3" t="s">
        <v>268</v>
      </c>
      <c r="I4" s="3" t="s">
        <v>269</v>
      </c>
      <c r="J4" s="103"/>
      <c r="K4" s="103"/>
      <c r="L4" s="107"/>
    </row>
    <row r="5" spans="2:11" ht="15.75">
      <c r="B5" s="108" t="s">
        <v>9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1:12" ht="12.75">
      <c r="A6" s="33">
        <v>1</v>
      </c>
      <c r="B6" s="19" t="s">
        <v>270</v>
      </c>
      <c r="C6" s="19" t="s">
        <v>271</v>
      </c>
      <c r="D6" s="19" t="s">
        <v>272</v>
      </c>
      <c r="E6" s="19" t="str">
        <f>"0,9487"</f>
        <v>0,9487</v>
      </c>
      <c r="F6" s="19" t="s">
        <v>337</v>
      </c>
      <c r="G6" s="19" t="s">
        <v>13</v>
      </c>
      <c r="H6" s="40" t="s">
        <v>273</v>
      </c>
      <c r="I6" s="42" t="s">
        <v>353</v>
      </c>
      <c r="J6" s="40">
        <v>747.5</v>
      </c>
      <c r="K6" s="40" t="str">
        <f>"709,1159"</f>
        <v>709,1159</v>
      </c>
      <c r="L6" s="19" t="s">
        <v>339</v>
      </c>
    </row>
  </sheetData>
  <sheetProtection/>
  <mergeCells count="13">
    <mergeCell ref="L3:L4"/>
    <mergeCell ref="B5:K5"/>
    <mergeCell ref="A3:A4"/>
    <mergeCell ref="A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B1" sqref="B1:M2"/>
    </sheetView>
  </sheetViews>
  <sheetFormatPr defaultColWidth="9.125" defaultRowHeight="12.75"/>
  <cols>
    <col min="1" max="1" width="3.375" style="1" customWidth="1"/>
    <col min="2" max="2" width="8.875" style="1" customWidth="1"/>
    <col min="3" max="3" width="28.25390625" style="4" bestFit="1" customWidth="1"/>
    <col min="4" max="4" width="26.875" style="1" bestFit="1" customWidth="1"/>
    <col min="5" max="5" width="10.625" style="1" bestFit="1" customWidth="1"/>
    <col min="6" max="6" width="8.375" style="1" bestFit="1" customWidth="1"/>
    <col min="7" max="7" width="22.75390625" style="5" bestFit="1" customWidth="1"/>
    <col min="8" max="8" width="29.375" style="5" bestFit="1" customWidth="1"/>
    <col min="9" max="9" width="5.625" style="1" customWidth="1"/>
    <col min="10" max="10" width="9.625" style="1" bestFit="1" customWidth="1"/>
    <col min="11" max="11" width="11.25390625" style="4" customWidth="1"/>
    <col min="12" max="12" width="9.625" style="1" bestFit="1" customWidth="1"/>
    <col min="13" max="13" width="19.75390625" style="5" bestFit="1" customWidth="1"/>
    <col min="14" max="16384" width="9.125" style="1" customWidth="1"/>
  </cols>
  <sheetData>
    <row r="1" spans="2:13" ht="15" customHeight="1">
      <c r="B1" s="119" t="s">
        <v>382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2:13" ht="102.75" customHeight="1" thickBo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13" s="2" customFormat="1" ht="12.75" customHeight="1">
      <c r="B3" s="104" t="s">
        <v>324</v>
      </c>
      <c r="C3" s="116" t="s">
        <v>0</v>
      </c>
      <c r="D3" s="118" t="s">
        <v>364</v>
      </c>
      <c r="E3" s="118" t="s">
        <v>365</v>
      </c>
      <c r="F3" s="102" t="s">
        <v>267</v>
      </c>
      <c r="G3" s="102" t="s">
        <v>6</v>
      </c>
      <c r="H3" s="102" t="s">
        <v>366</v>
      </c>
      <c r="I3" s="102" t="s">
        <v>1</v>
      </c>
      <c r="J3" s="102"/>
      <c r="K3" s="102" t="s">
        <v>362</v>
      </c>
      <c r="L3" s="102" t="s">
        <v>5</v>
      </c>
      <c r="M3" s="106" t="s">
        <v>4</v>
      </c>
    </row>
    <row r="4" spans="2:13" s="2" customFormat="1" ht="21" customHeight="1" thickBot="1">
      <c r="B4" s="105"/>
      <c r="C4" s="117"/>
      <c r="D4" s="103"/>
      <c r="E4" s="103"/>
      <c r="F4" s="103"/>
      <c r="G4" s="103"/>
      <c r="H4" s="103"/>
      <c r="I4" s="3" t="s">
        <v>268</v>
      </c>
      <c r="J4" s="3" t="s">
        <v>269</v>
      </c>
      <c r="K4" s="103"/>
      <c r="L4" s="103"/>
      <c r="M4" s="107"/>
    </row>
    <row r="5" spans="3:12" ht="15.75">
      <c r="C5" s="125" t="s">
        <v>19</v>
      </c>
      <c r="D5" s="108"/>
      <c r="E5" s="108"/>
      <c r="F5" s="108"/>
      <c r="G5" s="108"/>
      <c r="H5" s="108"/>
      <c r="I5" s="108"/>
      <c r="J5" s="108"/>
      <c r="K5" s="108"/>
      <c r="L5" s="108"/>
    </row>
    <row r="6" spans="2:13" ht="12.75">
      <c r="B6" s="59">
        <v>1</v>
      </c>
      <c r="C6" s="64" t="s">
        <v>27</v>
      </c>
      <c r="D6" s="65" t="s">
        <v>28</v>
      </c>
      <c r="E6" s="65" t="s">
        <v>29</v>
      </c>
      <c r="F6" s="65" t="str">
        <f>"0,7262"</f>
        <v>0,7262</v>
      </c>
      <c r="G6" s="66" t="s">
        <v>337</v>
      </c>
      <c r="H6" s="66" t="s">
        <v>30</v>
      </c>
      <c r="I6" s="67" t="s">
        <v>275</v>
      </c>
      <c r="J6" s="67" t="s">
        <v>342</v>
      </c>
      <c r="K6" s="68" t="s">
        <v>276</v>
      </c>
      <c r="L6" s="67" t="str">
        <f>"1575,9625"</f>
        <v>1575,9625</v>
      </c>
      <c r="M6" s="66" t="s">
        <v>339</v>
      </c>
    </row>
    <row r="7" spans="1:13" ht="12.75">
      <c r="A7" s="80"/>
      <c r="B7" s="63">
        <v>1</v>
      </c>
      <c r="C7" s="79" t="s">
        <v>46</v>
      </c>
      <c r="D7" s="75" t="s">
        <v>47</v>
      </c>
      <c r="E7" s="75" t="s">
        <v>48</v>
      </c>
      <c r="F7" s="75" t="str">
        <f>"0,6940"</f>
        <v>0,6940</v>
      </c>
      <c r="G7" s="76" t="s">
        <v>337</v>
      </c>
      <c r="H7" s="76" t="s">
        <v>13</v>
      </c>
      <c r="I7" s="77" t="s">
        <v>218</v>
      </c>
      <c r="J7" s="77" t="s">
        <v>342</v>
      </c>
      <c r="K7" s="78" t="s">
        <v>277</v>
      </c>
      <c r="L7" s="77" t="str">
        <f>"1613,5500"</f>
        <v>1613,5500</v>
      </c>
      <c r="M7" s="76" t="s">
        <v>351</v>
      </c>
    </row>
    <row r="8" spans="2:13" ht="12.75">
      <c r="B8" s="61">
        <v>2</v>
      </c>
      <c r="C8" s="69" t="s">
        <v>278</v>
      </c>
      <c r="D8" s="70" t="s">
        <v>279</v>
      </c>
      <c r="E8" s="70" t="s">
        <v>280</v>
      </c>
      <c r="F8" s="70" t="str">
        <f>"0,7064"</f>
        <v>0,7064</v>
      </c>
      <c r="G8" s="71" t="s">
        <v>337</v>
      </c>
      <c r="H8" s="71" t="s">
        <v>255</v>
      </c>
      <c r="I8" s="72" t="s">
        <v>281</v>
      </c>
      <c r="J8" s="72" t="s">
        <v>343</v>
      </c>
      <c r="K8" s="73" t="s">
        <v>282</v>
      </c>
      <c r="L8" s="132" t="str">
        <f>"1485,2060"</f>
        <v>1485,2060</v>
      </c>
      <c r="M8" s="133" t="s">
        <v>339</v>
      </c>
    </row>
    <row r="10" spans="3:12" ht="15.75">
      <c r="C10" s="124" t="s">
        <v>63</v>
      </c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3" ht="12.75">
      <c r="B11" s="59">
        <v>1</v>
      </c>
      <c r="C11" s="64" t="s">
        <v>76</v>
      </c>
      <c r="D11" s="65" t="s">
        <v>77</v>
      </c>
      <c r="E11" s="65" t="s">
        <v>283</v>
      </c>
      <c r="F11" s="65" t="str">
        <f>"0,6805"</f>
        <v>0,6805</v>
      </c>
      <c r="G11" s="66" t="s">
        <v>337</v>
      </c>
      <c r="H11" s="66" t="s">
        <v>79</v>
      </c>
      <c r="I11" s="67" t="s">
        <v>284</v>
      </c>
      <c r="J11" s="67" t="s">
        <v>344</v>
      </c>
      <c r="K11" s="68" t="s">
        <v>285</v>
      </c>
      <c r="L11" s="67" t="str">
        <f>"1687,7639"</f>
        <v>1687,7639</v>
      </c>
      <c r="M11" s="134" t="s">
        <v>339</v>
      </c>
    </row>
    <row r="12" spans="2:13" ht="12.75">
      <c r="B12" s="61">
        <v>2</v>
      </c>
      <c r="C12" s="69" t="s">
        <v>80</v>
      </c>
      <c r="D12" s="70" t="s">
        <v>81</v>
      </c>
      <c r="E12" s="70" t="s">
        <v>82</v>
      </c>
      <c r="F12" s="70" t="str">
        <f>"0,6724"</f>
        <v>0,6724</v>
      </c>
      <c r="G12" s="71" t="s">
        <v>337</v>
      </c>
      <c r="H12" s="71" t="s">
        <v>13</v>
      </c>
      <c r="I12" s="72" t="s">
        <v>284</v>
      </c>
      <c r="J12" s="72" t="s">
        <v>345</v>
      </c>
      <c r="K12" s="73" t="s">
        <v>286</v>
      </c>
      <c r="L12" s="72" t="str">
        <f>"1302,7750"</f>
        <v>1302,7750</v>
      </c>
      <c r="M12" s="71" t="s">
        <v>338</v>
      </c>
    </row>
    <row r="14" spans="3:12" ht="15.75">
      <c r="C14" s="124" t="s">
        <v>85</v>
      </c>
      <c r="D14" s="109"/>
      <c r="E14" s="109"/>
      <c r="F14" s="109"/>
      <c r="G14" s="109"/>
      <c r="H14" s="109"/>
      <c r="I14" s="109"/>
      <c r="J14" s="109"/>
      <c r="K14" s="109"/>
      <c r="L14" s="109"/>
    </row>
    <row r="15" spans="2:13" ht="12.75">
      <c r="B15" s="59">
        <v>1</v>
      </c>
      <c r="C15" s="64" t="s">
        <v>98</v>
      </c>
      <c r="D15" s="65" t="s">
        <v>99</v>
      </c>
      <c r="E15" s="65" t="s">
        <v>100</v>
      </c>
      <c r="F15" s="65" t="str">
        <f>"0,6217"</f>
        <v>0,6217</v>
      </c>
      <c r="G15" s="66" t="s">
        <v>337</v>
      </c>
      <c r="H15" s="66" t="s">
        <v>356</v>
      </c>
      <c r="I15" s="67" t="s">
        <v>287</v>
      </c>
      <c r="J15" s="67" t="s">
        <v>343</v>
      </c>
      <c r="K15" s="68" t="s">
        <v>288</v>
      </c>
      <c r="L15" s="67" t="str">
        <f>"1577,6906"</f>
        <v>1577,6906</v>
      </c>
      <c r="M15" s="66" t="s">
        <v>339</v>
      </c>
    </row>
    <row r="16" spans="2:13" ht="12.75">
      <c r="B16" s="81">
        <v>2</v>
      </c>
      <c r="C16" s="74" t="s">
        <v>89</v>
      </c>
      <c r="D16" s="75" t="s">
        <v>90</v>
      </c>
      <c r="E16" s="75" t="s">
        <v>91</v>
      </c>
      <c r="F16" s="75" t="str">
        <f>"0,6137"</f>
        <v>0,6137</v>
      </c>
      <c r="G16" s="76" t="s">
        <v>337</v>
      </c>
      <c r="H16" s="76" t="s">
        <v>13</v>
      </c>
      <c r="I16" s="77" t="s">
        <v>14</v>
      </c>
      <c r="J16" s="77" t="s">
        <v>346</v>
      </c>
      <c r="K16" s="78" t="s">
        <v>289</v>
      </c>
      <c r="L16" s="77" t="str">
        <f>"1546,6500"</f>
        <v>1546,6500</v>
      </c>
      <c r="M16" s="76" t="s">
        <v>339</v>
      </c>
    </row>
    <row r="17" spans="2:13" ht="12.75">
      <c r="B17" s="81">
        <v>3</v>
      </c>
      <c r="C17" s="74" t="s">
        <v>103</v>
      </c>
      <c r="D17" s="75" t="s">
        <v>104</v>
      </c>
      <c r="E17" s="75" t="s">
        <v>105</v>
      </c>
      <c r="F17" s="75" t="str">
        <f>"0,6184"</f>
        <v>0,6184</v>
      </c>
      <c r="G17" s="76" t="s">
        <v>337</v>
      </c>
      <c r="H17" s="76" t="s">
        <v>356</v>
      </c>
      <c r="I17" s="77" t="s">
        <v>14</v>
      </c>
      <c r="J17" s="77" t="s">
        <v>347</v>
      </c>
      <c r="K17" s="78" t="s">
        <v>290</v>
      </c>
      <c r="L17" s="77" t="str">
        <f>"1447,1730"</f>
        <v>1447,1730</v>
      </c>
      <c r="M17" s="76" t="s">
        <v>339</v>
      </c>
    </row>
    <row r="18" spans="2:13" ht="12.75">
      <c r="B18" s="61">
        <v>1</v>
      </c>
      <c r="C18" s="69" t="s">
        <v>116</v>
      </c>
      <c r="D18" s="70" t="s">
        <v>291</v>
      </c>
      <c r="E18" s="70" t="s">
        <v>118</v>
      </c>
      <c r="F18" s="70" t="str">
        <f>"0,6345"</f>
        <v>0,6345</v>
      </c>
      <c r="G18" s="71" t="s">
        <v>337</v>
      </c>
      <c r="H18" s="71" t="s">
        <v>13</v>
      </c>
      <c r="I18" s="72" t="s">
        <v>219</v>
      </c>
      <c r="J18" s="72" t="s">
        <v>348</v>
      </c>
      <c r="K18" s="73" t="s">
        <v>292</v>
      </c>
      <c r="L18" s="72" t="str">
        <f>"1251,6747"</f>
        <v>1251,6747</v>
      </c>
      <c r="M18" s="71" t="s">
        <v>339</v>
      </c>
    </row>
    <row r="19" ht="12.75">
      <c r="L19" s="37"/>
    </row>
    <row r="20" spans="3:12" ht="15.75">
      <c r="C20" s="124" t="s">
        <v>122</v>
      </c>
      <c r="D20" s="109"/>
      <c r="E20" s="109"/>
      <c r="F20" s="109"/>
      <c r="G20" s="109"/>
      <c r="H20" s="109"/>
      <c r="I20" s="109"/>
      <c r="J20" s="109"/>
      <c r="K20" s="109"/>
      <c r="L20" s="109"/>
    </row>
    <row r="21" spans="2:13" ht="12.75">
      <c r="B21" s="59">
        <v>1</v>
      </c>
      <c r="C21" s="64" t="s">
        <v>150</v>
      </c>
      <c r="D21" s="65" t="s">
        <v>151</v>
      </c>
      <c r="E21" s="65" t="s">
        <v>152</v>
      </c>
      <c r="F21" s="65" t="str">
        <f>"0,5990"</f>
        <v>0,5990</v>
      </c>
      <c r="G21" s="66" t="s">
        <v>337</v>
      </c>
      <c r="H21" s="66" t="s">
        <v>13</v>
      </c>
      <c r="I21" s="67" t="s">
        <v>15</v>
      </c>
      <c r="J21" s="67" t="s">
        <v>347</v>
      </c>
      <c r="K21" s="68" t="s">
        <v>293</v>
      </c>
      <c r="L21" s="67" t="str">
        <f>"1479,5299"</f>
        <v>1479,5299</v>
      </c>
      <c r="M21" s="66" t="s">
        <v>339</v>
      </c>
    </row>
    <row r="22" spans="2:13" ht="12.75">
      <c r="B22" s="81">
        <v>2</v>
      </c>
      <c r="C22" s="74" t="s">
        <v>294</v>
      </c>
      <c r="D22" s="75" t="s">
        <v>295</v>
      </c>
      <c r="E22" s="75" t="s">
        <v>296</v>
      </c>
      <c r="F22" s="75" t="str">
        <f>"0,6075"</f>
        <v>0,6075</v>
      </c>
      <c r="G22" s="76" t="s">
        <v>337</v>
      </c>
      <c r="H22" s="76" t="s">
        <v>13</v>
      </c>
      <c r="I22" s="77" t="s">
        <v>297</v>
      </c>
      <c r="J22" s="77" t="s">
        <v>349</v>
      </c>
      <c r="K22" s="78" t="s">
        <v>298</v>
      </c>
      <c r="L22" s="77" t="str">
        <f>"899,1000"</f>
        <v>899,1000</v>
      </c>
      <c r="M22" s="76" t="s">
        <v>340</v>
      </c>
    </row>
    <row r="23" spans="2:13" ht="12.75">
      <c r="B23" s="61">
        <v>1</v>
      </c>
      <c r="C23" s="69" t="s">
        <v>154</v>
      </c>
      <c r="D23" s="70" t="s">
        <v>299</v>
      </c>
      <c r="E23" s="70" t="s">
        <v>156</v>
      </c>
      <c r="F23" s="70" t="str">
        <f>"0,5885"</f>
        <v>0,5885</v>
      </c>
      <c r="G23" s="71" t="s">
        <v>337</v>
      </c>
      <c r="H23" s="71" t="s">
        <v>356</v>
      </c>
      <c r="I23" s="72" t="s">
        <v>23</v>
      </c>
      <c r="J23" s="72" t="s">
        <v>350</v>
      </c>
      <c r="K23" s="73" t="s">
        <v>300</v>
      </c>
      <c r="L23" s="72" t="str">
        <f>"1043,2343"</f>
        <v>1043,2343</v>
      </c>
      <c r="M23" s="71" t="s">
        <v>352</v>
      </c>
    </row>
    <row r="24" ht="12.75">
      <c r="C24" s="41"/>
    </row>
    <row r="25" ht="15.75">
      <c r="G25" s="9"/>
    </row>
    <row r="27" spans="1:12" s="5" customFormat="1" ht="18">
      <c r="A27" s="1"/>
      <c r="B27" s="1"/>
      <c r="C27" s="10" t="s">
        <v>187</v>
      </c>
      <c r="D27" s="11"/>
      <c r="E27" s="1"/>
      <c r="F27" s="1"/>
      <c r="I27" s="1"/>
      <c r="J27" s="1"/>
      <c r="K27" s="4"/>
      <c r="L27" s="1"/>
    </row>
    <row r="28" spans="1:12" s="5" customFormat="1" ht="15.75">
      <c r="A28" s="1"/>
      <c r="B28" s="1"/>
      <c r="C28" s="12" t="s">
        <v>188</v>
      </c>
      <c r="D28" s="13"/>
      <c r="E28" s="1"/>
      <c r="F28" s="1"/>
      <c r="I28" s="1"/>
      <c r="J28" s="1"/>
      <c r="K28" s="4"/>
      <c r="L28" s="1"/>
    </row>
    <row r="29" spans="1:12" s="5" customFormat="1" ht="13.5">
      <c r="A29" s="1"/>
      <c r="B29" s="1"/>
      <c r="C29" s="15"/>
      <c r="D29" s="16"/>
      <c r="E29" s="1"/>
      <c r="F29" s="1"/>
      <c r="I29" s="1"/>
      <c r="J29" s="1"/>
      <c r="K29" s="4"/>
      <c r="L29" s="1"/>
    </row>
    <row r="30" spans="1:12" s="5" customFormat="1" ht="13.5">
      <c r="A30" s="1"/>
      <c r="B30" s="1"/>
      <c r="C30" s="17" t="s">
        <v>189</v>
      </c>
      <c r="D30" s="17" t="s">
        <v>190</v>
      </c>
      <c r="E30" s="17" t="s">
        <v>191</v>
      </c>
      <c r="F30" s="17" t="s">
        <v>192</v>
      </c>
      <c r="G30" s="17" t="s">
        <v>274</v>
      </c>
      <c r="I30" s="1"/>
      <c r="J30" s="1"/>
      <c r="K30" s="4"/>
      <c r="L30" s="1"/>
    </row>
    <row r="31" spans="1:12" s="5" customFormat="1" ht="12.75">
      <c r="A31" s="1"/>
      <c r="B31" s="1"/>
      <c r="C31" s="14" t="s">
        <v>76</v>
      </c>
      <c r="D31" s="1" t="s">
        <v>196</v>
      </c>
      <c r="E31" s="1" t="s">
        <v>195</v>
      </c>
      <c r="F31" s="1" t="s">
        <v>301</v>
      </c>
      <c r="G31" s="4" t="s">
        <v>302</v>
      </c>
      <c r="I31" s="1"/>
      <c r="J31" s="1"/>
      <c r="K31" s="4"/>
      <c r="L31" s="1"/>
    </row>
    <row r="32" spans="1:12" s="5" customFormat="1" ht="12.75">
      <c r="A32" s="1"/>
      <c r="B32" s="1"/>
      <c r="C32" s="14"/>
      <c r="D32" s="1"/>
      <c r="E32" s="1"/>
      <c r="F32" s="1"/>
      <c r="G32" s="4"/>
      <c r="I32" s="1"/>
      <c r="J32" s="1"/>
      <c r="K32" s="4"/>
      <c r="L32" s="1"/>
    </row>
    <row r="33" spans="1:12" s="5" customFormat="1" ht="12.75">
      <c r="A33" s="1"/>
      <c r="B33" s="1"/>
      <c r="C33" s="14"/>
      <c r="D33" s="1"/>
      <c r="E33" s="1"/>
      <c r="F33" s="1"/>
      <c r="G33" s="4"/>
      <c r="I33" s="1"/>
      <c r="J33" s="1"/>
      <c r="K33" s="4"/>
      <c r="L33" s="1"/>
    </row>
    <row r="34" spans="1:12" s="5" customFormat="1" ht="12.75">
      <c r="A34" s="1"/>
      <c r="B34" s="1"/>
      <c r="C34" s="14"/>
      <c r="D34" s="1"/>
      <c r="E34" s="1"/>
      <c r="F34" s="1"/>
      <c r="G34" s="4"/>
      <c r="I34" s="1"/>
      <c r="J34" s="1"/>
      <c r="K34" s="4"/>
      <c r="L34" s="1"/>
    </row>
    <row r="35" spans="1:12" s="5" customFormat="1" ht="12.75">
      <c r="A35" s="1"/>
      <c r="B35" s="1"/>
      <c r="C35" s="14"/>
      <c r="D35" s="1"/>
      <c r="E35" s="1"/>
      <c r="F35" s="1"/>
      <c r="G35" s="4"/>
      <c r="I35" s="1"/>
      <c r="J35" s="1"/>
      <c r="K35" s="4"/>
      <c r="L35" s="1"/>
    </row>
    <row r="36" spans="1:12" s="5" customFormat="1" ht="12.75">
      <c r="A36" s="1"/>
      <c r="B36" s="1"/>
      <c r="C36" s="14"/>
      <c r="D36" s="1"/>
      <c r="E36" s="1"/>
      <c r="F36" s="1"/>
      <c r="G36" s="4"/>
      <c r="I36" s="1"/>
      <c r="J36" s="1"/>
      <c r="K36" s="4"/>
      <c r="L36" s="1"/>
    </row>
    <row r="37" spans="1:12" s="5" customFormat="1" ht="12.75">
      <c r="A37" s="1"/>
      <c r="B37" s="1"/>
      <c r="C37" s="14"/>
      <c r="D37" s="1"/>
      <c r="E37" s="1"/>
      <c r="F37" s="1"/>
      <c r="G37" s="4"/>
      <c r="I37" s="1"/>
      <c r="J37" s="1"/>
      <c r="K37" s="4"/>
      <c r="L37" s="1"/>
    </row>
    <row r="38" spans="1:12" s="5" customFormat="1" ht="12.75">
      <c r="A38" s="1"/>
      <c r="B38" s="1"/>
      <c r="C38" s="14"/>
      <c r="D38" s="1"/>
      <c r="E38" s="1"/>
      <c r="F38" s="1"/>
      <c r="G38" s="4"/>
      <c r="I38" s="1"/>
      <c r="J38" s="1"/>
      <c r="K38" s="4"/>
      <c r="L38" s="1"/>
    </row>
    <row r="39" spans="1:12" s="5" customFormat="1" ht="12.75">
      <c r="A39" s="1"/>
      <c r="B39" s="1"/>
      <c r="C39" s="14"/>
      <c r="D39" s="1"/>
      <c r="E39" s="1"/>
      <c r="F39" s="1"/>
      <c r="G39" s="4"/>
      <c r="I39" s="1"/>
      <c r="J39" s="1"/>
      <c r="K39" s="4"/>
      <c r="L39" s="1"/>
    </row>
    <row r="41" spans="1:12" s="5" customFormat="1" ht="13.5">
      <c r="A41" s="1"/>
      <c r="B41" s="1"/>
      <c r="C41" s="15"/>
      <c r="D41" s="16"/>
      <c r="E41" s="1"/>
      <c r="F41" s="1"/>
      <c r="I41" s="1"/>
      <c r="J41" s="1"/>
      <c r="K41" s="4"/>
      <c r="L41" s="1"/>
    </row>
    <row r="42" spans="1:12" s="5" customFormat="1" ht="13.5">
      <c r="A42" s="1"/>
      <c r="B42" s="1"/>
      <c r="C42" s="2"/>
      <c r="D42" s="2"/>
      <c r="E42" s="2"/>
      <c r="F42" s="2"/>
      <c r="G42" s="2"/>
      <c r="I42" s="1"/>
      <c r="J42" s="1"/>
      <c r="K42" s="4"/>
      <c r="L42" s="1"/>
    </row>
    <row r="43" spans="1:12" s="5" customFormat="1" ht="12.75">
      <c r="A43" s="1"/>
      <c r="B43" s="1"/>
      <c r="C43" s="14"/>
      <c r="D43" s="1"/>
      <c r="E43" s="1"/>
      <c r="F43" s="1"/>
      <c r="G43" s="4"/>
      <c r="I43" s="1"/>
      <c r="J43" s="1"/>
      <c r="K43" s="4"/>
      <c r="L43" s="1"/>
    </row>
    <row r="44" spans="1:12" s="5" customFormat="1" ht="12.75">
      <c r="A44" s="1"/>
      <c r="B44" s="1"/>
      <c r="C44" s="14"/>
      <c r="D44" s="1"/>
      <c r="E44" s="1"/>
      <c r="F44" s="1"/>
      <c r="G44" s="4"/>
      <c r="I44" s="1"/>
      <c r="J44" s="1"/>
      <c r="K44" s="4"/>
      <c r="L44" s="1"/>
    </row>
    <row r="46" spans="1:12" s="5" customFormat="1" ht="13.5">
      <c r="A46" s="1"/>
      <c r="B46" s="1"/>
      <c r="C46" s="15"/>
      <c r="D46" s="16"/>
      <c r="E46" s="1"/>
      <c r="F46" s="1"/>
      <c r="I46" s="1"/>
      <c r="J46" s="1"/>
      <c r="K46" s="4"/>
      <c r="L46" s="1"/>
    </row>
    <row r="47" spans="1:12" s="5" customFormat="1" ht="13.5">
      <c r="A47" s="1"/>
      <c r="B47" s="1"/>
      <c r="C47" s="2"/>
      <c r="D47" s="2"/>
      <c r="E47" s="2"/>
      <c r="F47" s="2"/>
      <c r="G47" s="2"/>
      <c r="I47" s="1"/>
      <c r="J47" s="1"/>
      <c r="K47" s="4"/>
      <c r="L47" s="1"/>
    </row>
    <row r="48" spans="1:12" s="5" customFormat="1" ht="12.75">
      <c r="A48" s="1"/>
      <c r="B48" s="1"/>
      <c r="C48" s="14"/>
      <c r="D48" s="1"/>
      <c r="E48" s="1"/>
      <c r="F48" s="1"/>
      <c r="G48" s="4"/>
      <c r="I48" s="1"/>
      <c r="J48" s="1"/>
      <c r="K48" s="4"/>
      <c r="L48" s="1"/>
    </row>
    <row r="49" spans="1:12" s="5" customFormat="1" ht="12.75">
      <c r="A49" s="1"/>
      <c r="B49" s="1"/>
      <c r="C49" s="14"/>
      <c r="D49" s="1"/>
      <c r="E49" s="1"/>
      <c r="F49" s="1"/>
      <c r="G49" s="4"/>
      <c r="I49" s="1"/>
      <c r="J49" s="1"/>
      <c r="K49" s="4"/>
      <c r="L49" s="1"/>
    </row>
  </sheetData>
  <sheetProtection/>
  <mergeCells count="16">
    <mergeCell ref="F3:F4"/>
    <mergeCell ref="G3:G4"/>
    <mergeCell ref="H3:H4"/>
    <mergeCell ref="I3:J3"/>
    <mergeCell ref="K3:K4"/>
    <mergeCell ref="L3:L4"/>
    <mergeCell ref="B1:M2"/>
    <mergeCell ref="M3:M4"/>
    <mergeCell ref="C5:L5"/>
    <mergeCell ref="C10:L10"/>
    <mergeCell ref="C14:L14"/>
    <mergeCell ref="C20:L20"/>
    <mergeCell ref="B3:B4"/>
    <mergeCell ref="C3:C4"/>
    <mergeCell ref="D3:D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9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24" sqref="F24"/>
    </sheetView>
  </sheetViews>
  <sheetFormatPr defaultColWidth="8.75390625" defaultRowHeight="12.75"/>
  <cols>
    <col min="1" max="1" width="8.75390625" style="0" customWidth="1"/>
    <col min="2" max="2" width="18.00390625" style="18" customWidth="1"/>
    <col min="3" max="3" width="26.00390625" style="18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28.625" style="18" bestFit="1" customWidth="1"/>
    <col min="8" max="10" width="5.625" style="18" bestFit="1" customWidth="1"/>
    <col min="11" max="11" width="4.625" style="18" bestFit="1" customWidth="1"/>
    <col min="12" max="12" width="12.375" style="18" customWidth="1"/>
    <col min="13" max="13" width="8.625" style="18" bestFit="1" customWidth="1"/>
    <col min="14" max="14" width="17.625" style="18" bestFit="1" customWidth="1"/>
  </cols>
  <sheetData>
    <row r="1" spans="2:14" s="1" customFormat="1" ht="15" customHeight="1">
      <c r="B1" s="110" t="s">
        <v>386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2:14" s="1" customFormat="1" ht="102" customHeight="1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s="2" customFormat="1" ht="12.75" customHeight="1">
      <c r="A3" s="104" t="s">
        <v>324</v>
      </c>
      <c r="B3" s="116" t="s">
        <v>0</v>
      </c>
      <c r="C3" s="118" t="s">
        <v>364</v>
      </c>
      <c r="D3" s="118" t="s">
        <v>365</v>
      </c>
      <c r="E3" s="102" t="s">
        <v>8</v>
      </c>
      <c r="F3" s="102" t="s">
        <v>6</v>
      </c>
      <c r="G3" s="102" t="s">
        <v>366</v>
      </c>
      <c r="H3" s="102" t="s">
        <v>1</v>
      </c>
      <c r="I3" s="102"/>
      <c r="J3" s="102"/>
      <c r="K3" s="102"/>
      <c r="L3" s="102" t="s">
        <v>362</v>
      </c>
      <c r="M3" s="102" t="s">
        <v>5</v>
      </c>
      <c r="N3" s="106" t="s">
        <v>4</v>
      </c>
    </row>
    <row r="4" spans="1:14" s="2" customFormat="1" ht="21" customHeight="1" thickBot="1">
      <c r="A4" s="105"/>
      <c r="B4" s="117"/>
      <c r="C4" s="103"/>
      <c r="D4" s="103"/>
      <c r="E4" s="103"/>
      <c r="F4" s="103"/>
      <c r="G4" s="103"/>
      <c r="H4" s="3">
        <v>1</v>
      </c>
      <c r="I4" s="3">
        <v>2</v>
      </c>
      <c r="J4" s="3">
        <v>3</v>
      </c>
      <c r="K4" s="3" t="s">
        <v>7</v>
      </c>
      <c r="L4" s="103"/>
      <c r="M4" s="103"/>
      <c r="N4" s="107"/>
    </row>
    <row r="5" spans="2:13" ht="15.75">
      <c r="B5" s="108" t="s">
        <v>19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12.75">
      <c r="A6" s="34">
        <v>1</v>
      </c>
      <c r="B6" s="19" t="s">
        <v>212</v>
      </c>
      <c r="C6" s="19" t="s">
        <v>213</v>
      </c>
      <c r="D6" s="19" t="s">
        <v>37</v>
      </c>
      <c r="E6" s="19" t="str">
        <f>"0,7235"</f>
        <v>0,7235</v>
      </c>
      <c r="F6" s="19" t="s">
        <v>337</v>
      </c>
      <c r="G6" s="19" t="s">
        <v>13</v>
      </c>
      <c r="H6" s="45" t="s">
        <v>74</v>
      </c>
      <c r="I6" s="45" t="s">
        <v>74</v>
      </c>
      <c r="J6" s="90" t="s">
        <v>74</v>
      </c>
      <c r="K6" s="46"/>
      <c r="L6" s="42" t="s">
        <v>74</v>
      </c>
      <c r="M6" s="40" t="str">
        <f>"115,7600"</f>
        <v>115,7600</v>
      </c>
      <c r="N6" s="19" t="s">
        <v>363</v>
      </c>
    </row>
  </sheetData>
  <sheetProtection/>
  <mergeCells count="13">
    <mergeCell ref="F3:F4"/>
    <mergeCell ref="G3:G4"/>
    <mergeCell ref="H3:K3"/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14" sqref="G14"/>
    </sheetView>
  </sheetViews>
  <sheetFormatPr defaultColWidth="8.75390625" defaultRowHeight="12.75"/>
  <cols>
    <col min="1" max="1" width="8.75390625" style="0" customWidth="1"/>
    <col min="2" max="2" width="16.125" style="18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28.625" style="18" bestFit="1" customWidth="1"/>
    <col min="8" max="10" width="5.625" style="18" bestFit="1" customWidth="1"/>
    <col min="11" max="11" width="4.625" style="18" bestFit="1" customWidth="1"/>
    <col min="12" max="12" width="11.75390625" style="18" customWidth="1"/>
    <col min="13" max="13" width="8.625" style="18" bestFit="1" customWidth="1"/>
    <col min="14" max="14" width="20.125" style="18" customWidth="1"/>
  </cols>
  <sheetData>
    <row r="1" spans="2:14" s="1" customFormat="1" ht="15" customHeight="1">
      <c r="B1" s="110" t="s">
        <v>385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2:14" s="1" customFormat="1" ht="103.5" customHeight="1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s="2" customFormat="1" ht="12.75" customHeight="1">
      <c r="A3" s="104" t="s">
        <v>324</v>
      </c>
      <c r="B3" s="116" t="s">
        <v>0</v>
      </c>
      <c r="C3" s="118" t="s">
        <v>364</v>
      </c>
      <c r="D3" s="118" t="s">
        <v>365</v>
      </c>
      <c r="E3" s="102" t="s">
        <v>8</v>
      </c>
      <c r="F3" s="102" t="s">
        <v>6</v>
      </c>
      <c r="G3" s="102" t="s">
        <v>366</v>
      </c>
      <c r="H3" s="102" t="s">
        <v>1</v>
      </c>
      <c r="I3" s="102"/>
      <c r="J3" s="102"/>
      <c r="K3" s="102"/>
      <c r="L3" s="102" t="s">
        <v>362</v>
      </c>
      <c r="M3" s="102" t="s">
        <v>5</v>
      </c>
      <c r="N3" s="106" t="s">
        <v>4</v>
      </c>
    </row>
    <row r="4" spans="1:14" s="2" customFormat="1" ht="21" customHeight="1" thickBot="1">
      <c r="A4" s="105"/>
      <c r="B4" s="117"/>
      <c r="C4" s="103"/>
      <c r="D4" s="103"/>
      <c r="E4" s="103"/>
      <c r="F4" s="103"/>
      <c r="G4" s="103"/>
      <c r="H4" s="3">
        <v>1</v>
      </c>
      <c r="I4" s="3">
        <v>2</v>
      </c>
      <c r="J4" s="3">
        <v>3</v>
      </c>
      <c r="K4" s="3" t="s">
        <v>7</v>
      </c>
      <c r="L4" s="103"/>
      <c r="M4" s="103"/>
      <c r="N4" s="107"/>
    </row>
    <row r="5" spans="2:13" ht="15.75">
      <c r="B5" s="108" t="s">
        <v>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12.75">
      <c r="A6" s="34">
        <v>1</v>
      </c>
      <c r="B6" s="19" t="s">
        <v>10</v>
      </c>
      <c r="C6" s="19" t="s">
        <v>11</v>
      </c>
      <c r="D6" s="19" t="s">
        <v>12</v>
      </c>
      <c r="E6" s="19" t="str">
        <f>"0,8281"</f>
        <v>0,8281</v>
      </c>
      <c r="F6" s="19" t="s">
        <v>337</v>
      </c>
      <c r="G6" s="19" t="s">
        <v>13</v>
      </c>
      <c r="H6" s="45" t="s">
        <v>210</v>
      </c>
      <c r="I6" s="90" t="s">
        <v>210</v>
      </c>
      <c r="J6" s="45" t="s">
        <v>31</v>
      </c>
      <c r="K6" s="46"/>
      <c r="L6" s="42" t="s">
        <v>210</v>
      </c>
      <c r="M6" s="40" t="str">
        <f>"95,2315"</f>
        <v>95,2315</v>
      </c>
      <c r="N6" s="19" t="s">
        <v>18</v>
      </c>
    </row>
    <row r="8" spans="2:13" ht="15.75">
      <c r="B8" s="109" t="s">
        <v>63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4" ht="12.75">
      <c r="A9" s="34">
        <v>1</v>
      </c>
      <c r="B9" s="19" t="s">
        <v>64</v>
      </c>
      <c r="C9" s="19" t="s">
        <v>65</v>
      </c>
      <c r="D9" s="19" t="s">
        <v>66</v>
      </c>
      <c r="E9" s="19" t="str">
        <f>"0,6951"</f>
        <v>0,6951</v>
      </c>
      <c r="F9" s="19" t="s">
        <v>337</v>
      </c>
      <c r="G9" s="19" t="s">
        <v>13</v>
      </c>
      <c r="H9" s="45" t="s">
        <v>126</v>
      </c>
      <c r="I9" s="90" t="s">
        <v>147</v>
      </c>
      <c r="J9" s="45" t="s">
        <v>211</v>
      </c>
      <c r="K9" s="46"/>
      <c r="L9" s="42" t="s">
        <v>147</v>
      </c>
      <c r="M9" s="40" t="str">
        <f>"121,6425"</f>
        <v>121,6425</v>
      </c>
      <c r="N9" s="19" t="s">
        <v>18</v>
      </c>
    </row>
    <row r="11" ht="15.75">
      <c r="F11" s="20"/>
    </row>
  </sheetData>
  <sheetProtection/>
  <mergeCells count="14"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3">
      <selection activeCell="G12" sqref="G12"/>
    </sheetView>
  </sheetViews>
  <sheetFormatPr defaultColWidth="9.125" defaultRowHeight="12.75"/>
  <cols>
    <col min="1" max="1" width="9.125" style="1" customWidth="1"/>
    <col min="2" max="2" width="21.875" style="4" customWidth="1"/>
    <col min="3" max="3" width="27.125" style="1" bestFit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9.375" style="5" bestFit="1" customWidth="1"/>
    <col min="8" max="10" width="5.625" style="1" bestFit="1" customWidth="1"/>
    <col min="11" max="11" width="4.625" style="1" bestFit="1" customWidth="1"/>
    <col min="12" max="12" width="11.25390625" style="4" customWidth="1"/>
    <col min="13" max="13" width="8.625" style="1" bestFit="1" customWidth="1"/>
    <col min="14" max="14" width="19.75390625" style="5" bestFit="1" customWidth="1"/>
    <col min="15" max="16384" width="9.125" style="1" customWidth="1"/>
  </cols>
  <sheetData>
    <row r="1" spans="1:14" ht="15" customHeight="1">
      <c r="A1" s="119" t="s">
        <v>384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103.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2" customFormat="1" ht="12.75" customHeight="1">
      <c r="A3" s="104" t="s">
        <v>324</v>
      </c>
      <c r="B3" s="116" t="s">
        <v>0</v>
      </c>
      <c r="C3" s="118" t="s">
        <v>364</v>
      </c>
      <c r="D3" s="118" t="s">
        <v>365</v>
      </c>
      <c r="E3" s="102" t="s">
        <v>8</v>
      </c>
      <c r="F3" s="102" t="s">
        <v>6</v>
      </c>
      <c r="G3" s="102" t="s">
        <v>366</v>
      </c>
      <c r="H3" s="102" t="s">
        <v>1</v>
      </c>
      <c r="I3" s="102"/>
      <c r="J3" s="102"/>
      <c r="K3" s="102"/>
      <c r="L3" s="102" t="s">
        <v>362</v>
      </c>
      <c r="M3" s="102" t="s">
        <v>5</v>
      </c>
      <c r="N3" s="106" t="s">
        <v>4</v>
      </c>
    </row>
    <row r="4" spans="1:14" s="2" customFormat="1" ht="21" customHeight="1" thickBot="1">
      <c r="A4" s="105"/>
      <c r="B4" s="117"/>
      <c r="C4" s="103"/>
      <c r="D4" s="103"/>
      <c r="E4" s="103"/>
      <c r="F4" s="103"/>
      <c r="G4" s="103"/>
      <c r="H4" s="3">
        <v>1</v>
      </c>
      <c r="I4" s="3">
        <v>2</v>
      </c>
      <c r="J4" s="3">
        <v>3</v>
      </c>
      <c r="K4" s="3" t="s">
        <v>7</v>
      </c>
      <c r="L4" s="103"/>
      <c r="M4" s="103"/>
      <c r="N4" s="107"/>
    </row>
    <row r="5" spans="2:13" ht="15.75">
      <c r="B5" s="125" t="s">
        <v>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12.75">
      <c r="A6" s="34">
        <v>1</v>
      </c>
      <c r="B6" s="38" t="s">
        <v>10</v>
      </c>
      <c r="C6" s="6" t="s">
        <v>11</v>
      </c>
      <c r="D6" s="6" t="s">
        <v>12</v>
      </c>
      <c r="E6" s="6" t="str">
        <f>"0,8281"</f>
        <v>0,8281</v>
      </c>
      <c r="F6" s="7" t="s">
        <v>337</v>
      </c>
      <c r="G6" s="7" t="s">
        <v>13</v>
      </c>
      <c r="H6" s="82" t="s">
        <v>14</v>
      </c>
      <c r="I6" s="82" t="s">
        <v>15</v>
      </c>
      <c r="J6" s="43" t="s">
        <v>16</v>
      </c>
      <c r="K6" s="8"/>
      <c r="L6" s="35" t="s">
        <v>17</v>
      </c>
      <c r="M6" s="6" t="str">
        <f>"78,6695"</f>
        <v>78,6695</v>
      </c>
      <c r="N6" s="7" t="s">
        <v>18</v>
      </c>
    </row>
    <row r="7" ht="12.75">
      <c r="A7"/>
    </row>
    <row r="8" spans="2:13" ht="15.75">
      <c r="B8" s="124" t="s">
        <v>19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4" ht="12.75">
      <c r="A9" s="67" t="s">
        <v>325</v>
      </c>
      <c r="B9" s="64" t="s">
        <v>20</v>
      </c>
      <c r="C9" s="65" t="s">
        <v>21</v>
      </c>
      <c r="D9" s="65" t="s">
        <v>22</v>
      </c>
      <c r="E9" s="65" t="str">
        <f>"0,7228"</f>
        <v>0,7228</v>
      </c>
      <c r="F9" s="87" t="s">
        <v>337</v>
      </c>
      <c r="G9" s="66" t="s">
        <v>13</v>
      </c>
      <c r="H9" s="99" t="s">
        <v>23</v>
      </c>
      <c r="I9" s="83" t="s">
        <v>24</v>
      </c>
      <c r="J9" s="83" t="s">
        <v>25</v>
      </c>
      <c r="K9" s="84"/>
      <c r="L9" s="67" t="s">
        <v>26</v>
      </c>
      <c r="M9" s="67" t="str">
        <f>"70,4730"</f>
        <v>70,4730</v>
      </c>
      <c r="N9" s="66" t="s">
        <v>339</v>
      </c>
    </row>
    <row r="10" spans="1:14" ht="12.75">
      <c r="A10" s="81">
        <v>1</v>
      </c>
      <c r="B10" s="74" t="s">
        <v>27</v>
      </c>
      <c r="C10" s="75" t="s">
        <v>28</v>
      </c>
      <c r="D10" s="75" t="s">
        <v>29</v>
      </c>
      <c r="E10" s="75" t="str">
        <f>"0,7494"</f>
        <v>0,7494</v>
      </c>
      <c r="F10" s="76" t="s">
        <v>337</v>
      </c>
      <c r="G10" s="76" t="s">
        <v>30</v>
      </c>
      <c r="H10" s="88" t="s">
        <v>31</v>
      </c>
      <c r="I10" s="100" t="s">
        <v>32</v>
      </c>
      <c r="J10" s="100" t="s">
        <v>33</v>
      </c>
      <c r="K10" s="89"/>
      <c r="L10" s="77" t="s">
        <v>34</v>
      </c>
      <c r="M10" s="77" t="str">
        <f>"97,4220"</f>
        <v>97,4220</v>
      </c>
      <c r="N10" s="76" t="s">
        <v>339</v>
      </c>
    </row>
    <row r="11" spans="1:14" ht="12.75">
      <c r="A11" s="81">
        <v>0</v>
      </c>
      <c r="B11" s="74" t="s">
        <v>35</v>
      </c>
      <c r="C11" s="75" t="s">
        <v>36</v>
      </c>
      <c r="D11" s="75" t="s">
        <v>37</v>
      </c>
      <c r="E11" s="75" t="str">
        <f>"0,7235"</f>
        <v>0,7235</v>
      </c>
      <c r="F11" s="76" t="s">
        <v>337</v>
      </c>
      <c r="G11" s="76" t="s">
        <v>13</v>
      </c>
      <c r="H11" s="88" t="s">
        <v>38</v>
      </c>
      <c r="I11" s="88" t="s">
        <v>38</v>
      </c>
      <c r="J11" s="88" t="s">
        <v>24</v>
      </c>
      <c r="K11" s="89"/>
      <c r="L11" s="77" t="s">
        <v>354</v>
      </c>
      <c r="M11" s="77" t="s">
        <v>354</v>
      </c>
      <c r="N11" s="76" t="s">
        <v>360</v>
      </c>
    </row>
    <row r="12" spans="1:14" ht="12.75">
      <c r="A12" s="81">
        <v>1</v>
      </c>
      <c r="B12" s="74" t="s">
        <v>39</v>
      </c>
      <c r="C12" s="75" t="s">
        <v>40</v>
      </c>
      <c r="D12" s="75" t="s">
        <v>41</v>
      </c>
      <c r="E12" s="75" t="str">
        <f>"0,7315"</f>
        <v>0,7315</v>
      </c>
      <c r="F12" s="76" t="s">
        <v>337</v>
      </c>
      <c r="G12" s="76" t="s">
        <v>30</v>
      </c>
      <c r="H12" s="100" t="s">
        <v>42</v>
      </c>
      <c r="I12" s="100" t="s">
        <v>43</v>
      </c>
      <c r="J12" s="88" t="s">
        <v>44</v>
      </c>
      <c r="K12" s="89"/>
      <c r="L12" s="77" t="s">
        <v>45</v>
      </c>
      <c r="M12" s="77" t="str">
        <f>"109,7250"</f>
        <v>109,7250</v>
      </c>
      <c r="N12" s="76" t="s">
        <v>339</v>
      </c>
    </row>
    <row r="13" spans="1:14" ht="12.75">
      <c r="A13" s="81">
        <v>2</v>
      </c>
      <c r="B13" s="74" t="s">
        <v>46</v>
      </c>
      <c r="C13" s="75" t="s">
        <v>47</v>
      </c>
      <c r="D13" s="75" t="s">
        <v>48</v>
      </c>
      <c r="E13" s="75" t="str">
        <f>"0,7179"</f>
        <v>0,7179</v>
      </c>
      <c r="F13" s="76" t="s">
        <v>337</v>
      </c>
      <c r="G13" s="76" t="s">
        <v>13</v>
      </c>
      <c r="H13" s="100" t="s">
        <v>33</v>
      </c>
      <c r="I13" s="100" t="s">
        <v>49</v>
      </c>
      <c r="J13" s="100" t="s">
        <v>42</v>
      </c>
      <c r="K13" s="89"/>
      <c r="L13" s="77" t="s">
        <v>50</v>
      </c>
      <c r="M13" s="77" t="str">
        <f>"104,0955"</f>
        <v>104,0955</v>
      </c>
      <c r="N13" s="76" t="s">
        <v>357</v>
      </c>
    </row>
    <row r="14" spans="1:14" ht="12.75">
      <c r="A14" s="81">
        <v>3</v>
      </c>
      <c r="B14" s="74" t="s">
        <v>51</v>
      </c>
      <c r="C14" s="75" t="s">
        <v>52</v>
      </c>
      <c r="D14" s="75" t="s">
        <v>53</v>
      </c>
      <c r="E14" s="75" t="str">
        <f>"0,7390"</f>
        <v>0,7390</v>
      </c>
      <c r="F14" s="76" t="s">
        <v>337</v>
      </c>
      <c r="G14" s="76" t="s">
        <v>54</v>
      </c>
      <c r="H14" s="100" t="s">
        <v>33</v>
      </c>
      <c r="I14" s="88" t="s">
        <v>55</v>
      </c>
      <c r="J14" s="88" t="s">
        <v>55</v>
      </c>
      <c r="K14" s="89"/>
      <c r="L14" s="77" t="s">
        <v>34</v>
      </c>
      <c r="M14" s="77" t="str">
        <f>"96,0700"</f>
        <v>96,0700</v>
      </c>
      <c r="N14" s="76" t="s">
        <v>339</v>
      </c>
    </row>
    <row r="15" spans="1:14" ht="12.75">
      <c r="A15" s="81">
        <v>4</v>
      </c>
      <c r="B15" s="74" t="s">
        <v>56</v>
      </c>
      <c r="C15" s="75" t="s">
        <v>57</v>
      </c>
      <c r="D15" s="75" t="s">
        <v>53</v>
      </c>
      <c r="E15" s="75" t="str">
        <f>"0,7390"</f>
        <v>0,7390</v>
      </c>
      <c r="F15" s="76" t="s">
        <v>337</v>
      </c>
      <c r="G15" s="76" t="s">
        <v>13</v>
      </c>
      <c r="H15" s="100" t="s">
        <v>15</v>
      </c>
      <c r="I15" s="100" t="s">
        <v>38</v>
      </c>
      <c r="J15" s="88" t="s">
        <v>24</v>
      </c>
      <c r="K15" s="89"/>
      <c r="L15" s="77" t="s">
        <v>58</v>
      </c>
      <c r="M15" s="77" t="str">
        <f>"75,7475"</f>
        <v>75,7475</v>
      </c>
      <c r="N15" s="76" t="s">
        <v>358</v>
      </c>
    </row>
    <row r="16" spans="1:14" ht="12.75">
      <c r="A16" s="61">
        <v>0</v>
      </c>
      <c r="B16" s="69" t="s">
        <v>59</v>
      </c>
      <c r="C16" s="70" t="s">
        <v>60</v>
      </c>
      <c r="D16" s="70" t="s">
        <v>29</v>
      </c>
      <c r="E16" s="70" t="str">
        <f>"0,7494"</f>
        <v>0,7494</v>
      </c>
      <c r="F16" s="71" t="s">
        <v>337</v>
      </c>
      <c r="G16" s="71" t="s">
        <v>54</v>
      </c>
      <c r="H16" s="85" t="s">
        <v>61</v>
      </c>
      <c r="I16" s="85" t="s">
        <v>31</v>
      </c>
      <c r="J16" s="85" t="s">
        <v>62</v>
      </c>
      <c r="K16" s="86"/>
      <c r="L16" s="72" t="s">
        <v>354</v>
      </c>
      <c r="M16" s="72" t="s">
        <v>354</v>
      </c>
      <c r="N16" s="71" t="s">
        <v>339</v>
      </c>
    </row>
    <row r="17" spans="8:10" ht="12.75">
      <c r="H17" s="31"/>
      <c r="I17" s="31"/>
      <c r="J17" s="31"/>
    </row>
    <row r="18" spans="2:13" ht="15.75">
      <c r="B18" s="124" t="s">
        <v>63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4" ht="12.75">
      <c r="A19" s="59">
        <v>1</v>
      </c>
      <c r="B19" s="64" t="s">
        <v>64</v>
      </c>
      <c r="C19" s="65" t="s">
        <v>65</v>
      </c>
      <c r="D19" s="65" t="s">
        <v>66</v>
      </c>
      <c r="E19" s="65" t="str">
        <f>"0,6951"</f>
        <v>0,6951</v>
      </c>
      <c r="F19" s="66" t="s">
        <v>337</v>
      </c>
      <c r="G19" s="66" t="s">
        <v>13</v>
      </c>
      <c r="H19" s="99" t="s">
        <v>67</v>
      </c>
      <c r="I19" s="99" t="s">
        <v>68</v>
      </c>
      <c r="J19" s="83" t="s">
        <v>43</v>
      </c>
      <c r="K19" s="84"/>
      <c r="L19" s="67" t="s">
        <v>69</v>
      </c>
      <c r="M19" s="67" t="str">
        <f>"102,5273"</f>
        <v>102,5273</v>
      </c>
      <c r="N19" s="66" t="s">
        <v>18</v>
      </c>
    </row>
    <row r="20" spans="1:14" ht="12.75">
      <c r="A20" s="81">
        <v>1</v>
      </c>
      <c r="B20" s="74" t="s">
        <v>70</v>
      </c>
      <c r="C20" s="75" t="s">
        <v>71</v>
      </c>
      <c r="D20" s="75" t="s">
        <v>72</v>
      </c>
      <c r="E20" s="75" t="str">
        <f>"0,6724"</f>
        <v>0,6724</v>
      </c>
      <c r="F20" s="76" t="s">
        <v>337</v>
      </c>
      <c r="G20" s="76" t="s">
        <v>356</v>
      </c>
      <c r="H20" s="100" t="s">
        <v>42</v>
      </c>
      <c r="I20" s="100" t="s">
        <v>73</v>
      </c>
      <c r="J20" s="100" t="s">
        <v>74</v>
      </c>
      <c r="K20" s="89"/>
      <c r="L20" s="77" t="s">
        <v>75</v>
      </c>
      <c r="M20" s="77" t="str">
        <f>"107,5840"</f>
        <v>107,5840</v>
      </c>
      <c r="N20" s="76" t="s">
        <v>359</v>
      </c>
    </row>
    <row r="21" spans="1:14" ht="12.75">
      <c r="A21" s="81">
        <v>2</v>
      </c>
      <c r="B21" s="74" t="s">
        <v>76</v>
      </c>
      <c r="C21" s="75" t="s">
        <v>77</v>
      </c>
      <c r="D21" s="75" t="s">
        <v>78</v>
      </c>
      <c r="E21" s="75" t="str">
        <f>"0,7029"</f>
        <v>0,7029</v>
      </c>
      <c r="F21" s="76" t="s">
        <v>337</v>
      </c>
      <c r="G21" s="76" t="s">
        <v>79</v>
      </c>
      <c r="H21" s="100" t="s">
        <v>67</v>
      </c>
      <c r="I21" s="100" t="s">
        <v>42</v>
      </c>
      <c r="J21" s="100" t="s">
        <v>68</v>
      </c>
      <c r="K21" s="89"/>
      <c r="L21" s="77" t="s">
        <v>69</v>
      </c>
      <c r="M21" s="77" t="str">
        <f>"103,6777"</f>
        <v>103,6777</v>
      </c>
      <c r="N21" s="76" t="s">
        <v>339</v>
      </c>
    </row>
    <row r="22" spans="1:14" ht="12.75">
      <c r="A22" s="61">
        <v>3</v>
      </c>
      <c r="B22" s="69" t="s">
        <v>80</v>
      </c>
      <c r="C22" s="70" t="s">
        <v>81</v>
      </c>
      <c r="D22" s="70" t="s">
        <v>82</v>
      </c>
      <c r="E22" s="70" t="str">
        <f>"0,6969"</f>
        <v>0,6969</v>
      </c>
      <c r="F22" s="71" t="s">
        <v>337</v>
      </c>
      <c r="G22" s="71" t="s">
        <v>13</v>
      </c>
      <c r="H22" s="101" t="s">
        <v>31</v>
      </c>
      <c r="I22" s="101" t="s">
        <v>83</v>
      </c>
      <c r="J22" s="101" t="s">
        <v>55</v>
      </c>
      <c r="K22" s="86"/>
      <c r="L22" s="72" t="s">
        <v>84</v>
      </c>
      <c r="M22" s="72" t="str">
        <f>"94,0815"</f>
        <v>94,0815</v>
      </c>
      <c r="N22" s="71" t="s">
        <v>338</v>
      </c>
    </row>
    <row r="23" spans="8:10" ht="12.75">
      <c r="H23" s="37"/>
      <c r="I23" s="37"/>
      <c r="J23" s="37"/>
    </row>
    <row r="24" spans="2:13" ht="15.75">
      <c r="B24" s="124" t="s">
        <v>85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4" ht="12.75">
      <c r="A25" s="59">
        <v>1</v>
      </c>
      <c r="B25" s="64" t="s">
        <v>86</v>
      </c>
      <c r="C25" s="65" t="s">
        <v>87</v>
      </c>
      <c r="D25" s="65" t="s">
        <v>88</v>
      </c>
      <c r="E25" s="65" t="str">
        <f>"0,6388"</f>
        <v>0,6388</v>
      </c>
      <c r="F25" s="66" t="s">
        <v>337</v>
      </c>
      <c r="G25" s="66" t="s">
        <v>13</v>
      </c>
      <c r="H25" s="99" t="s">
        <v>42</v>
      </c>
      <c r="I25" s="99" t="s">
        <v>44</v>
      </c>
      <c r="J25" s="99" t="s">
        <v>74</v>
      </c>
      <c r="K25" s="84"/>
      <c r="L25" s="67" t="s">
        <v>75</v>
      </c>
      <c r="M25" s="67" t="str">
        <f>"102,2080"</f>
        <v>102,2080</v>
      </c>
      <c r="N25" s="66" t="s">
        <v>338</v>
      </c>
    </row>
    <row r="26" spans="1:14" ht="12.75">
      <c r="A26" s="81">
        <v>2</v>
      </c>
      <c r="B26" s="74" t="s">
        <v>89</v>
      </c>
      <c r="C26" s="75" t="s">
        <v>90</v>
      </c>
      <c r="D26" s="75" t="s">
        <v>91</v>
      </c>
      <c r="E26" s="75" t="str">
        <f>"0,6402"</f>
        <v>0,6402</v>
      </c>
      <c r="F26" s="76" t="s">
        <v>337</v>
      </c>
      <c r="G26" s="76" t="s">
        <v>13</v>
      </c>
      <c r="H26" s="100" t="s">
        <v>73</v>
      </c>
      <c r="I26" s="100" t="s">
        <v>92</v>
      </c>
      <c r="J26" s="88" t="s">
        <v>74</v>
      </c>
      <c r="K26" s="89"/>
      <c r="L26" s="77" t="s">
        <v>93</v>
      </c>
      <c r="M26" s="77" t="str">
        <f>"100,8315"</f>
        <v>100,8315</v>
      </c>
      <c r="N26" s="76" t="s">
        <v>339</v>
      </c>
    </row>
    <row r="27" spans="1:14" ht="12.75">
      <c r="A27" s="81">
        <v>3</v>
      </c>
      <c r="B27" s="74" t="s">
        <v>94</v>
      </c>
      <c r="C27" s="75" t="s">
        <v>95</v>
      </c>
      <c r="D27" s="75" t="s">
        <v>96</v>
      </c>
      <c r="E27" s="75" t="str">
        <f>"0,6503"</f>
        <v>0,6503</v>
      </c>
      <c r="F27" s="76" t="s">
        <v>337</v>
      </c>
      <c r="G27" s="76" t="s">
        <v>13</v>
      </c>
      <c r="H27" s="100" t="s">
        <v>68</v>
      </c>
      <c r="I27" s="100" t="s">
        <v>73</v>
      </c>
      <c r="J27" s="88" t="s">
        <v>44</v>
      </c>
      <c r="K27" s="89"/>
      <c r="L27" s="77" t="s">
        <v>97</v>
      </c>
      <c r="M27" s="77" t="str">
        <f>"99,1708"</f>
        <v>99,1708</v>
      </c>
      <c r="N27" s="76" t="s">
        <v>339</v>
      </c>
    </row>
    <row r="28" spans="1:14" ht="12.75">
      <c r="A28" s="81">
        <v>4</v>
      </c>
      <c r="B28" s="74" t="s">
        <v>98</v>
      </c>
      <c r="C28" s="75" t="s">
        <v>99</v>
      </c>
      <c r="D28" s="75" t="s">
        <v>100</v>
      </c>
      <c r="E28" s="75" t="str">
        <f>"0,6479"</f>
        <v>0,6479</v>
      </c>
      <c r="F28" s="76" t="s">
        <v>337</v>
      </c>
      <c r="G28" s="76" t="s">
        <v>356</v>
      </c>
      <c r="H28" s="100" t="s">
        <v>101</v>
      </c>
      <c r="I28" s="100" t="s">
        <v>67</v>
      </c>
      <c r="J28" s="88" t="s">
        <v>73</v>
      </c>
      <c r="K28" s="89"/>
      <c r="L28" s="77" t="s">
        <v>102</v>
      </c>
      <c r="M28" s="77" t="str">
        <f>"92,3257"</f>
        <v>92,3257</v>
      </c>
      <c r="N28" s="76" t="s">
        <v>339</v>
      </c>
    </row>
    <row r="29" spans="1:14" ht="12.75">
      <c r="A29" s="81">
        <v>5</v>
      </c>
      <c r="B29" s="74" t="s">
        <v>103</v>
      </c>
      <c r="C29" s="75" t="s">
        <v>104</v>
      </c>
      <c r="D29" s="75" t="s">
        <v>105</v>
      </c>
      <c r="E29" s="75" t="str">
        <f>"0,6447"</f>
        <v>0,6447</v>
      </c>
      <c r="F29" s="76" t="s">
        <v>337</v>
      </c>
      <c r="G29" s="76" t="s">
        <v>356</v>
      </c>
      <c r="H29" s="88" t="s">
        <v>101</v>
      </c>
      <c r="I29" s="100" t="s">
        <v>101</v>
      </c>
      <c r="J29" s="100" t="s">
        <v>106</v>
      </c>
      <c r="K29" s="89"/>
      <c r="L29" s="77" t="s">
        <v>107</v>
      </c>
      <c r="M29" s="77" t="str">
        <f>"88,6462"</f>
        <v>88,6462</v>
      </c>
      <c r="N29" s="76" t="s">
        <v>339</v>
      </c>
    </row>
    <row r="30" spans="1:14" ht="12.75">
      <c r="A30" s="81">
        <v>0</v>
      </c>
      <c r="B30" s="74" t="s">
        <v>108</v>
      </c>
      <c r="C30" s="75" t="s">
        <v>109</v>
      </c>
      <c r="D30" s="75" t="s">
        <v>110</v>
      </c>
      <c r="E30" s="75" t="str">
        <f>"0,6395"</f>
        <v>0,6395</v>
      </c>
      <c r="F30" s="76" t="s">
        <v>337</v>
      </c>
      <c r="G30" s="76" t="s">
        <v>111</v>
      </c>
      <c r="H30" s="88" t="s">
        <v>43</v>
      </c>
      <c r="I30" s="88" t="s">
        <v>43</v>
      </c>
      <c r="J30" s="88" t="s">
        <v>43</v>
      </c>
      <c r="K30" s="89"/>
      <c r="L30" s="77" t="s">
        <v>354</v>
      </c>
      <c r="M30" s="77" t="s">
        <v>354</v>
      </c>
      <c r="N30" s="76" t="s">
        <v>339</v>
      </c>
    </row>
    <row r="31" spans="1:14" ht="12.75">
      <c r="A31" s="81">
        <v>1</v>
      </c>
      <c r="B31" s="74" t="s">
        <v>112</v>
      </c>
      <c r="C31" s="75" t="s">
        <v>113</v>
      </c>
      <c r="D31" s="75" t="s">
        <v>114</v>
      </c>
      <c r="E31" s="75" t="str">
        <f>"0,6619"</f>
        <v>0,6619</v>
      </c>
      <c r="F31" s="76" t="s">
        <v>337</v>
      </c>
      <c r="G31" s="76" t="s">
        <v>13</v>
      </c>
      <c r="H31" s="100" t="s">
        <v>42</v>
      </c>
      <c r="I31" s="100" t="s">
        <v>43</v>
      </c>
      <c r="J31" s="100" t="s">
        <v>44</v>
      </c>
      <c r="K31" s="89"/>
      <c r="L31" s="77" t="s">
        <v>115</v>
      </c>
      <c r="M31" s="77" t="str">
        <f>"114,2903"</f>
        <v>114,2903</v>
      </c>
      <c r="N31" s="76" t="s">
        <v>339</v>
      </c>
    </row>
    <row r="32" spans="1:14" ht="12.75">
      <c r="A32" s="81">
        <v>2</v>
      </c>
      <c r="B32" s="74" t="s">
        <v>116</v>
      </c>
      <c r="C32" s="75" t="s">
        <v>117</v>
      </c>
      <c r="D32" s="75" t="s">
        <v>118</v>
      </c>
      <c r="E32" s="75" t="str">
        <f>"0,6601"</f>
        <v>0,6601</v>
      </c>
      <c r="F32" s="76" t="s">
        <v>337</v>
      </c>
      <c r="G32" s="76" t="s">
        <v>13</v>
      </c>
      <c r="H32" s="100" t="s">
        <v>32</v>
      </c>
      <c r="I32" s="100" t="s">
        <v>101</v>
      </c>
      <c r="J32" s="100" t="s">
        <v>106</v>
      </c>
      <c r="K32" s="89"/>
      <c r="L32" s="77" t="s">
        <v>107</v>
      </c>
      <c r="M32" s="77" t="str">
        <f>"96,2096"</f>
        <v>96,2096</v>
      </c>
      <c r="N32" s="76" t="s">
        <v>339</v>
      </c>
    </row>
    <row r="33" spans="1:14" ht="12.75">
      <c r="A33" s="61">
        <v>1</v>
      </c>
      <c r="B33" s="69" t="s">
        <v>119</v>
      </c>
      <c r="C33" s="70" t="s">
        <v>120</v>
      </c>
      <c r="D33" s="70" t="s">
        <v>121</v>
      </c>
      <c r="E33" s="70" t="str">
        <f>"0,6562"</f>
        <v>0,6562</v>
      </c>
      <c r="F33" s="71" t="s">
        <v>337</v>
      </c>
      <c r="G33" s="71" t="s">
        <v>13</v>
      </c>
      <c r="H33" s="101" t="s">
        <v>31</v>
      </c>
      <c r="I33" s="101" t="s">
        <v>33</v>
      </c>
      <c r="J33" s="85" t="s">
        <v>55</v>
      </c>
      <c r="K33" s="86"/>
      <c r="L33" s="72" t="s">
        <v>34</v>
      </c>
      <c r="M33" s="72" t="str">
        <f>"102,9643"</f>
        <v>102,9643</v>
      </c>
      <c r="N33" s="71" t="s">
        <v>339</v>
      </c>
    </row>
    <row r="35" spans="2:13" ht="15.75">
      <c r="B35" s="124" t="s">
        <v>122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4" ht="12.75">
      <c r="A36" s="59">
        <v>1</v>
      </c>
      <c r="B36" s="64" t="s">
        <v>123</v>
      </c>
      <c r="C36" s="65" t="s">
        <v>124</v>
      </c>
      <c r="D36" s="65" t="s">
        <v>125</v>
      </c>
      <c r="E36" s="65" t="str">
        <f>"0,6232"</f>
        <v>0,6232</v>
      </c>
      <c r="F36" s="66" t="s">
        <v>337</v>
      </c>
      <c r="G36" s="66" t="s">
        <v>13</v>
      </c>
      <c r="H36" s="99" t="s">
        <v>126</v>
      </c>
      <c r="I36" s="99" t="s">
        <v>127</v>
      </c>
      <c r="J36" s="83" t="s">
        <v>128</v>
      </c>
      <c r="K36" s="84"/>
      <c r="L36" s="67" t="s">
        <v>129</v>
      </c>
      <c r="M36" s="67" t="str">
        <f>"110,6180"</f>
        <v>110,6180</v>
      </c>
      <c r="N36" s="66" t="s">
        <v>339</v>
      </c>
    </row>
    <row r="37" spans="1:14" ht="12.75">
      <c r="A37" s="81">
        <v>1</v>
      </c>
      <c r="B37" s="74" t="s">
        <v>130</v>
      </c>
      <c r="C37" s="75" t="s">
        <v>131</v>
      </c>
      <c r="D37" s="75" t="s">
        <v>132</v>
      </c>
      <c r="E37" s="75" t="str">
        <f>"0,6147"</f>
        <v>0,6147</v>
      </c>
      <c r="F37" s="76" t="s">
        <v>337</v>
      </c>
      <c r="G37" s="76" t="s">
        <v>133</v>
      </c>
      <c r="H37" s="100" t="s">
        <v>134</v>
      </c>
      <c r="I37" s="88" t="s">
        <v>135</v>
      </c>
      <c r="J37" s="88" t="s">
        <v>135</v>
      </c>
      <c r="K37" s="89"/>
      <c r="L37" s="77" t="s">
        <v>136</v>
      </c>
      <c r="M37" s="77" t="str">
        <f>"129,0870"</f>
        <v>129,0870</v>
      </c>
      <c r="N37" s="76" t="s">
        <v>339</v>
      </c>
    </row>
    <row r="38" spans="1:14" ht="12.75">
      <c r="A38" s="81">
        <v>2</v>
      </c>
      <c r="B38" s="74" t="s">
        <v>137</v>
      </c>
      <c r="C38" s="75" t="s">
        <v>138</v>
      </c>
      <c r="D38" s="75" t="s">
        <v>139</v>
      </c>
      <c r="E38" s="75" t="str">
        <f>"0,6211"</f>
        <v>0,6211</v>
      </c>
      <c r="F38" s="76" t="s">
        <v>337</v>
      </c>
      <c r="G38" s="76" t="s">
        <v>355</v>
      </c>
      <c r="H38" s="100" t="s">
        <v>140</v>
      </c>
      <c r="I38" s="88" t="s">
        <v>141</v>
      </c>
      <c r="J38" s="88"/>
      <c r="K38" s="89"/>
      <c r="L38" s="77" t="s">
        <v>142</v>
      </c>
      <c r="M38" s="77" t="str">
        <f>"119,5618"</f>
        <v>119,5618</v>
      </c>
      <c r="N38" s="76" t="s">
        <v>361</v>
      </c>
    </row>
    <row r="39" spans="1:14" ht="12.75">
      <c r="A39" s="81">
        <v>3</v>
      </c>
      <c r="B39" s="74" t="s">
        <v>143</v>
      </c>
      <c r="C39" s="75" t="s">
        <v>144</v>
      </c>
      <c r="D39" s="75" t="s">
        <v>145</v>
      </c>
      <c r="E39" s="75" t="str">
        <f>"0,6235"</f>
        <v>0,6235</v>
      </c>
      <c r="F39" s="76" t="s">
        <v>337</v>
      </c>
      <c r="G39" s="76" t="s">
        <v>54</v>
      </c>
      <c r="H39" s="100" t="s">
        <v>146</v>
      </c>
      <c r="I39" s="100" t="s">
        <v>147</v>
      </c>
      <c r="J39" s="100" t="s">
        <v>148</v>
      </c>
      <c r="K39" s="89"/>
      <c r="L39" s="77" t="s">
        <v>149</v>
      </c>
      <c r="M39" s="77" t="str">
        <f>"115,3475"</f>
        <v>115,3475</v>
      </c>
      <c r="N39" s="76" t="s">
        <v>339</v>
      </c>
    </row>
    <row r="40" spans="1:14" ht="12.75">
      <c r="A40" s="81">
        <v>4</v>
      </c>
      <c r="B40" s="74" t="s">
        <v>150</v>
      </c>
      <c r="C40" s="75" t="s">
        <v>151</v>
      </c>
      <c r="D40" s="75" t="s">
        <v>152</v>
      </c>
      <c r="E40" s="75" t="str">
        <f>"0,6260"</f>
        <v>0,6260</v>
      </c>
      <c r="F40" s="76" t="s">
        <v>337</v>
      </c>
      <c r="G40" s="76" t="s">
        <v>13</v>
      </c>
      <c r="H40" s="100" t="s">
        <v>74</v>
      </c>
      <c r="I40" s="100" t="s">
        <v>146</v>
      </c>
      <c r="J40" s="100" t="s">
        <v>126</v>
      </c>
      <c r="K40" s="89"/>
      <c r="L40" s="77" t="s">
        <v>153</v>
      </c>
      <c r="M40" s="77" t="str">
        <f>"106,4200"</f>
        <v>106,4200</v>
      </c>
      <c r="N40" s="76" t="s">
        <v>339</v>
      </c>
    </row>
    <row r="41" spans="1:14" ht="12.75">
      <c r="A41" s="81">
        <v>1</v>
      </c>
      <c r="B41" s="74" t="s">
        <v>154</v>
      </c>
      <c r="C41" s="75" t="s">
        <v>155</v>
      </c>
      <c r="D41" s="75" t="s">
        <v>156</v>
      </c>
      <c r="E41" s="75" t="str">
        <f>"0,6158"</f>
        <v>0,6158</v>
      </c>
      <c r="F41" s="76" t="s">
        <v>337</v>
      </c>
      <c r="G41" s="76" t="s">
        <v>355</v>
      </c>
      <c r="H41" s="100" t="s">
        <v>55</v>
      </c>
      <c r="I41" s="100" t="s">
        <v>49</v>
      </c>
      <c r="J41" s="88" t="s">
        <v>67</v>
      </c>
      <c r="K41" s="89"/>
      <c r="L41" s="77" t="s">
        <v>157</v>
      </c>
      <c r="M41" s="77" t="str">
        <f>"86,6431"</f>
        <v>86,6431</v>
      </c>
      <c r="N41" s="76" t="s">
        <v>352</v>
      </c>
    </row>
    <row r="42" spans="1:14" ht="12.75">
      <c r="A42" s="61">
        <v>1</v>
      </c>
      <c r="B42" s="69" t="s">
        <v>158</v>
      </c>
      <c r="C42" s="70" t="s">
        <v>159</v>
      </c>
      <c r="D42" s="70" t="s">
        <v>145</v>
      </c>
      <c r="E42" s="70" t="str">
        <f>"0,6235"</f>
        <v>0,6235</v>
      </c>
      <c r="F42" s="71" t="s">
        <v>337</v>
      </c>
      <c r="G42" s="71" t="s">
        <v>13</v>
      </c>
      <c r="H42" s="101" t="s">
        <v>42</v>
      </c>
      <c r="I42" s="101" t="s">
        <v>43</v>
      </c>
      <c r="J42" s="85" t="s">
        <v>44</v>
      </c>
      <c r="K42" s="86"/>
      <c r="L42" s="72" t="s">
        <v>45</v>
      </c>
      <c r="M42" s="72" t="str">
        <f>"100,8199"</f>
        <v>100,8199</v>
      </c>
      <c r="N42" s="71" t="s">
        <v>338</v>
      </c>
    </row>
    <row r="44" spans="2:13" ht="15.75">
      <c r="B44" s="124" t="s">
        <v>160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4" ht="12.75">
      <c r="A45" s="34">
        <v>1</v>
      </c>
      <c r="B45" s="38" t="s">
        <v>161</v>
      </c>
      <c r="C45" s="6" t="s">
        <v>162</v>
      </c>
      <c r="D45" s="6" t="s">
        <v>163</v>
      </c>
      <c r="E45" s="6" t="str">
        <f>"0,5909"</f>
        <v>0,5909</v>
      </c>
      <c r="F45" s="38" t="s">
        <v>337</v>
      </c>
      <c r="G45" s="7" t="s">
        <v>164</v>
      </c>
      <c r="H45" s="82" t="s">
        <v>134</v>
      </c>
      <c r="I45" s="43" t="s">
        <v>135</v>
      </c>
      <c r="J45" s="43" t="s">
        <v>135</v>
      </c>
      <c r="K45" s="8"/>
      <c r="L45" s="35" t="s">
        <v>136</v>
      </c>
      <c r="M45" s="35" t="str">
        <f>"124,0890"</f>
        <v>124,0890</v>
      </c>
      <c r="N45" s="7" t="s">
        <v>339</v>
      </c>
    </row>
    <row r="46" spans="1:14" ht="12.75">
      <c r="A46" s="34">
        <v>2</v>
      </c>
      <c r="B46" s="38" t="s">
        <v>165</v>
      </c>
      <c r="C46" s="6" t="s">
        <v>166</v>
      </c>
      <c r="D46" s="6" t="s">
        <v>167</v>
      </c>
      <c r="E46" s="6" t="str">
        <f>"0,6019"</f>
        <v>0,6019</v>
      </c>
      <c r="F46" s="7" t="s">
        <v>337</v>
      </c>
      <c r="G46" s="7" t="s">
        <v>13</v>
      </c>
      <c r="H46" s="82" t="s">
        <v>168</v>
      </c>
      <c r="I46" s="82" t="s">
        <v>140</v>
      </c>
      <c r="J46" s="43" t="s">
        <v>141</v>
      </c>
      <c r="K46" s="8"/>
      <c r="L46" s="35" t="s">
        <v>142</v>
      </c>
      <c r="M46" s="35" t="str">
        <f>"115,8657"</f>
        <v>115,8657</v>
      </c>
      <c r="N46" s="7" t="s">
        <v>339</v>
      </c>
    </row>
    <row r="47" spans="1:14" ht="12.75">
      <c r="A47" s="34">
        <v>3</v>
      </c>
      <c r="B47" s="38" t="s">
        <v>169</v>
      </c>
      <c r="C47" s="6" t="s">
        <v>170</v>
      </c>
      <c r="D47" s="6" t="s">
        <v>171</v>
      </c>
      <c r="E47" s="6" t="str">
        <f>"0,5905"</f>
        <v>0,5905</v>
      </c>
      <c r="F47" s="7" t="s">
        <v>337</v>
      </c>
      <c r="G47" s="7" t="s">
        <v>13</v>
      </c>
      <c r="H47" s="82" t="s">
        <v>148</v>
      </c>
      <c r="I47" s="82" t="s">
        <v>172</v>
      </c>
      <c r="J47" s="44"/>
      <c r="K47" s="8"/>
      <c r="L47" s="35" t="s">
        <v>173</v>
      </c>
      <c r="M47" s="35" t="str">
        <f>"110,7187"</f>
        <v>110,7187</v>
      </c>
      <c r="N47" s="7" t="s">
        <v>339</v>
      </c>
    </row>
    <row r="49" spans="2:13" ht="15.75">
      <c r="B49" s="124" t="s">
        <v>174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1:14" ht="12.75">
      <c r="A50" s="34">
        <v>1</v>
      </c>
      <c r="B50" s="38" t="s">
        <v>175</v>
      </c>
      <c r="C50" s="6" t="s">
        <v>176</v>
      </c>
      <c r="D50" s="6" t="s">
        <v>177</v>
      </c>
      <c r="E50" s="6" t="str">
        <f>"0,5725"</f>
        <v>0,5725</v>
      </c>
      <c r="F50" s="7" t="s">
        <v>337</v>
      </c>
      <c r="G50" s="7" t="s">
        <v>178</v>
      </c>
      <c r="H50" s="82" t="s">
        <v>179</v>
      </c>
      <c r="I50" s="82" t="s">
        <v>134</v>
      </c>
      <c r="J50" s="43" t="s">
        <v>180</v>
      </c>
      <c r="K50" s="8"/>
      <c r="L50" s="35" t="s">
        <v>136</v>
      </c>
      <c r="M50" s="35" t="str">
        <f>"120,2250"</f>
        <v>120,2250</v>
      </c>
      <c r="N50" s="7" t="s">
        <v>339</v>
      </c>
    </row>
    <row r="51" spans="1:14" ht="12.75">
      <c r="A51" s="34">
        <v>2</v>
      </c>
      <c r="B51" s="38" t="s">
        <v>181</v>
      </c>
      <c r="C51" s="6" t="s">
        <v>182</v>
      </c>
      <c r="D51" s="6" t="s">
        <v>183</v>
      </c>
      <c r="E51" s="6" t="str">
        <f>"0,5782"</f>
        <v>0,5782</v>
      </c>
      <c r="F51" s="7" t="s">
        <v>337</v>
      </c>
      <c r="G51" s="7" t="s">
        <v>13</v>
      </c>
      <c r="H51" s="82" t="s">
        <v>49</v>
      </c>
      <c r="I51" s="43" t="s">
        <v>43</v>
      </c>
      <c r="J51" s="43" t="s">
        <v>44</v>
      </c>
      <c r="K51" s="8"/>
      <c r="L51" s="35" t="s">
        <v>157</v>
      </c>
      <c r="M51" s="35" t="str">
        <f>"80,9480"</f>
        <v>80,9480</v>
      </c>
      <c r="N51" s="7" t="s">
        <v>339</v>
      </c>
    </row>
    <row r="52" spans="1:14" ht="12.75">
      <c r="A52" s="34">
        <v>1</v>
      </c>
      <c r="B52" s="38" t="s">
        <v>184</v>
      </c>
      <c r="C52" s="6" t="s">
        <v>185</v>
      </c>
      <c r="D52" s="6" t="s">
        <v>186</v>
      </c>
      <c r="E52" s="6" t="str">
        <f>"0,5830"</f>
        <v>0,5830</v>
      </c>
      <c r="F52" s="7" t="s">
        <v>337</v>
      </c>
      <c r="G52" s="7" t="s">
        <v>13</v>
      </c>
      <c r="H52" s="82" t="s">
        <v>126</v>
      </c>
      <c r="I52" s="82" t="s">
        <v>127</v>
      </c>
      <c r="J52" s="43" t="s">
        <v>128</v>
      </c>
      <c r="K52" s="8"/>
      <c r="L52" s="35" t="s">
        <v>129</v>
      </c>
      <c r="M52" s="35" t="str">
        <f>"103,9999"</f>
        <v>103,9999</v>
      </c>
      <c r="N52" s="7" t="s">
        <v>339</v>
      </c>
    </row>
    <row r="53" ht="12.75">
      <c r="M53" s="37"/>
    </row>
    <row r="54" ht="15.75">
      <c r="F54" s="9"/>
    </row>
    <row r="56" spans="2:3" ht="18">
      <c r="B56" s="10" t="s">
        <v>187</v>
      </c>
      <c r="C56" s="11"/>
    </row>
    <row r="57" spans="2:3" ht="15.75">
      <c r="B57" s="12" t="s">
        <v>188</v>
      </c>
      <c r="C57" s="13"/>
    </row>
    <row r="58" spans="2:3" ht="13.5">
      <c r="B58" s="15"/>
      <c r="C58" s="16"/>
    </row>
    <row r="59" spans="2:6" ht="13.5">
      <c r="B59" s="17" t="s">
        <v>189</v>
      </c>
      <c r="C59" s="17" t="s">
        <v>190</v>
      </c>
      <c r="D59" s="17" t="s">
        <v>191</v>
      </c>
      <c r="E59" s="17" t="s">
        <v>192</v>
      </c>
      <c r="F59" s="17" t="s">
        <v>193</v>
      </c>
    </row>
    <row r="60" spans="2:6" ht="12.75">
      <c r="B60" s="14" t="s">
        <v>130</v>
      </c>
      <c r="C60" s="1" t="s">
        <v>196</v>
      </c>
      <c r="D60" s="1" t="s">
        <v>194</v>
      </c>
      <c r="E60" s="1" t="s">
        <v>134</v>
      </c>
      <c r="F60" s="4" t="s">
        <v>197</v>
      </c>
    </row>
    <row r="61" spans="2:6" ht="12.75">
      <c r="B61" s="14" t="s">
        <v>161</v>
      </c>
      <c r="C61" s="1" t="s">
        <v>196</v>
      </c>
      <c r="D61" s="1" t="s">
        <v>198</v>
      </c>
      <c r="E61" s="1" t="s">
        <v>134</v>
      </c>
      <c r="F61" s="4" t="s">
        <v>199</v>
      </c>
    </row>
    <row r="62" spans="2:6" ht="12.75">
      <c r="B62" s="14" t="s">
        <v>175</v>
      </c>
      <c r="C62" s="1" t="s">
        <v>196</v>
      </c>
      <c r="D62" s="1" t="s">
        <v>200</v>
      </c>
      <c r="E62" s="1" t="s">
        <v>134</v>
      </c>
      <c r="F62" s="4" t="s">
        <v>201</v>
      </c>
    </row>
    <row r="64" spans="2:3" ht="13.5">
      <c r="B64" s="15"/>
      <c r="C64" s="16" t="s">
        <v>209</v>
      </c>
    </row>
    <row r="65" spans="2:6" ht="13.5">
      <c r="B65" s="17" t="s">
        <v>189</v>
      </c>
      <c r="C65" s="17" t="s">
        <v>190</v>
      </c>
      <c r="D65" s="17" t="s">
        <v>191</v>
      </c>
      <c r="E65" s="17" t="s">
        <v>192</v>
      </c>
      <c r="F65" s="17" t="s">
        <v>193</v>
      </c>
    </row>
    <row r="66" spans="2:6" ht="12.75">
      <c r="B66" s="14" t="s">
        <v>112</v>
      </c>
      <c r="C66" s="1" t="s">
        <v>205</v>
      </c>
      <c r="D66" s="1" t="s">
        <v>202</v>
      </c>
      <c r="E66" s="1" t="s">
        <v>44</v>
      </c>
      <c r="F66" s="4" t="s">
        <v>206</v>
      </c>
    </row>
    <row r="67" spans="2:6" ht="12.75">
      <c r="B67" s="14" t="s">
        <v>184</v>
      </c>
      <c r="C67" s="1" t="s">
        <v>203</v>
      </c>
      <c r="D67" s="1" t="s">
        <v>200</v>
      </c>
      <c r="E67" s="1" t="s">
        <v>127</v>
      </c>
      <c r="F67" s="4" t="s">
        <v>204</v>
      </c>
    </row>
    <row r="68" spans="2:6" ht="12.75">
      <c r="B68" s="14" t="s">
        <v>119</v>
      </c>
      <c r="C68" s="1" t="s">
        <v>207</v>
      </c>
      <c r="D68" s="1" t="s">
        <v>202</v>
      </c>
      <c r="E68" s="1" t="s">
        <v>33</v>
      </c>
      <c r="F68" s="4" t="s">
        <v>208</v>
      </c>
    </row>
  </sheetData>
  <sheetProtection/>
  <mergeCells count="19">
    <mergeCell ref="B24:M24"/>
    <mergeCell ref="B35:M35"/>
    <mergeCell ref="B44:M44"/>
    <mergeCell ref="B49:M49"/>
    <mergeCell ref="N3:N4"/>
    <mergeCell ref="G3:G4"/>
    <mergeCell ref="F3:F4"/>
    <mergeCell ref="B5:M5"/>
    <mergeCell ref="B8:M8"/>
    <mergeCell ref="B18:M18"/>
    <mergeCell ref="A3:A4"/>
    <mergeCell ref="A1:N2"/>
    <mergeCell ref="E3:E4"/>
    <mergeCell ref="L3:L4"/>
    <mergeCell ref="M3:M4"/>
    <mergeCell ref="H3:K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H33" sqref="H33"/>
    </sheetView>
  </sheetViews>
  <sheetFormatPr defaultColWidth="8.75390625" defaultRowHeight="12.75"/>
  <cols>
    <col min="1" max="1" width="8.75390625" style="0" customWidth="1"/>
    <col min="2" max="2" width="16.75390625" style="18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28.625" style="18" bestFit="1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6" width="7.875" style="18" bestFit="1" customWidth="1"/>
    <col min="17" max="17" width="8.625" style="18" bestFit="1" customWidth="1"/>
    <col min="18" max="18" width="15.25390625" style="18" customWidth="1"/>
  </cols>
  <sheetData>
    <row r="1" spans="2:18" s="1" customFormat="1" ht="15" customHeight="1">
      <c r="B1" s="110" t="s">
        <v>388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</row>
    <row r="2" spans="2:18" s="1" customFormat="1" ht="108.75" customHeight="1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s="2" customFormat="1" ht="12.75" customHeight="1">
      <c r="A3" s="104" t="s">
        <v>324</v>
      </c>
      <c r="B3" s="116" t="s">
        <v>0</v>
      </c>
      <c r="C3" s="118" t="s">
        <v>364</v>
      </c>
      <c r="D3" s="118" t="s">
        <v>365</v>
      </c>
      <c r="E3" s="102" t="s">
        <v>8</v>
      </c>
      <c r="F3" s="102" t="s">
        <v>6</v>
      </c>
      <c r="G3" s="102" t="s">
        <v>366</v>
      </c>
      <c r="H3" s="102" t="s">
        <v>1</v>
      </c>
      <c r="I3" s="102"/>
      <c r="J3" s="102"/>
      <c r="K3" s="102"/>
      <c r="L3" s="102" t="s">
        <v>2</v>
      </c>
      <c r="M3" s="102"/>
      <c r="N3" s="102"/>
      <c r="O3" s="102"/>
      <c r="P3" s="102" t="s">
        <v>3</v>
      </c>
      <c r="Q3" s="102" t="s">
        <v>5</v>
      </c>
      <c r="R3" s="106" t="s">
        <v>4</v>
      </c>
    </row>
    <row r="4" spans="1:18" s="2" customFormat="1" ht="21" customHeight="1" thickBot="1">
      <c r="A4" s="105"/>
      <c r="B4" s="117"/>
      <c r="C4" s="103"/>
      <c r="D4" s="103"/>
      <c r="E4" s="103"/>
      <c r="F4" s="103"/>
      <c r="G4" s="103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103"/>
      <c r="Q4" s="103"/>
      <c r="R4" s="107"/>
    </row>
    <row r="5" spans="2:17" ht="15.75">
      <c r="B5" s="108" t="s">
        <v>261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8" ht="12.75">
      <c r="A6" s="34">
        <v>1</v>
      </c>
      <c r="B6" s="19" t="s">
        <v>262</v>
      </c>
      <c r="C6" s="19" t="s">
        <v>263</v>
      </c>
      <c r="D6" s="19" t="s">
        <v>264</v>
      </c>
      <c r="E6" s="19" t="str">
        <f>"0,8056"</f>
        <v>0,8056</v>
      </c>
      <c r="F6" s="19" t="s">
        <v>337</v>
      </c>
      <c r="G6" s="19" t="s">
        <v>356</v>
      </c>
      <c r="H6" s="90" t="s">
        <v>218</v>
      </c>
      <c r="I6" s="90" t="s">
        <v>265</v>
      </c>
      <c r="J6" s="45" t="s">
        <v>219</v>
      </c>
      <c r="K6" s="46"/>
      <c r="L6" s="90" t="s">
        <v>49</v>
      </c>
      <c r="M6" s="90" t="s">
        <v>68</v>
      </c>
      <c r="N6" s="90" t="s">
        <v>73</v>
      </c>
      <c r="O6" s="46"/>
      <c r="P6" s="40">
        <v>232.5</v>
      </c>
      <c r="Q6" s="40" t="str">
        <f>"187,3020"</f>
        <v>187,3020</v>
      </c>
      <c r="R6" s="19" t="s">
        <v>339</v>
      </c>
    </row>
    <row r="8" spans="2:17" ht="15.75">
      <c r="B8" s="109" t="s">
        <v>122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8" ht="12.75">
      <c r="A9" s="34">
        <v>1</v>
      </c>
      <c r="B9" s="19" t="s">
        <v>150</v>
      </c>
      <c r="C9" s="19" t="s">
        <v>151</v>
      </c>
      <c r="D9" s="19" t="s">
        <v>152</v>
      </c>
      <c r="E9" s="19" t="str">
        <f>"0,6260"</f>
        <v>0,6260</v>
      </c>
      <c r="F9" s="19" t="s">
        <v>337</v>
      </c>
      <c r="G9" s="19" t="s">
        <v>13</v>
      </c>
      <c r="H9" s="90" t="s">
        <v>74</v>
      </c>
      <c r="I9" s="90" t="s">
        <v>146</v>
      </c>
      <c r="J9" s="90" t="s">
        <v>126</v>
      </c>
      <c r="K9" s="46"/>
      <c r="L9" s="45" t="s">
        <v>135</v>
      </c>
      <c r="M9" s="90" t="s">
        <v>135</v>
      </c>
      <c r="N9" s="90" t="s">
        <v>266</v>
      </c>
      <c r="O9" s="46"/>
      <c r="P9" s="40" t="s">
        <v>367</v>
      </c>
      <c r="Q9" s="40" t="str">
        <f>"256,6600"</f>
        <v>256,6600</v>
      </c>
      <c r="R9" s="19" t="s">
        <v>339</v>
      </c>
    </row>
  </sheetData>
  <sheetProtection/>
  <mergeCells count="15">
    <mergeCell ref="R3:R4"/>
    <mergeCell ref="B5:Q5"/>
    <mergeCell ref="B8:Q8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P3:P4"/>
    <mergeCell ref="Q3:Q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K1">
      <selection activeCell="M9" sqref="M9"/>
    </sheetView>
  </sheetViews>
  <sheetFormatPr defaultColWidth="11.375" defaultRowHeight="12.75"/>
  <cols>
    <col min="1" max="12" width="11.375" style="0" customWidth="1"/>
    <col min="13" max="13" width="51.125" style="0" customWidth="1"/>
  </cols>
  <sheetData>
    <row r="1" spans="1:13" ht="43.5" customHeight="1">
      <c r="A1" s="126" t="s">
        <v>373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3" ht="34.5" customHeight="1" thickBot="1">
      <c r="A2" s="129" t="s">
        <v>372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4" spans="1:13" ht="15.75">
      <c r="A4" s="36" t="s">
        <v>330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.75">
      <c r="A5" s="36" t="s">
        <v>329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6" t="s">
        <v>375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>
      <c r="A7" s="36" t="s">
        <v>376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.75">
      <c r="A8" s="36" t="s">
        <v>374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.75">
      <c r="A9" s="36" t="s">
        <v>377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3" ht="12.75" customHeight="1"/>
    <row r="14" ht="15.75" customHeight="1"/>
    <row r="21" ht="12" customHeight="1"/>
    <row r="22" ht="12" customHeight="1"/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2015-12-23T11:44:38Z</dcterms:modified>
  <cp:category/>
  <cp:version/>
  <cp:contentType/>
  <cp:contentStatus/>
</cp:coreProperties>
</file>