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tabRatio="878" firstSheet="5" activeTab="8"/>
  </bookViews>
  <sheets>
    <sheet name="ПЛ без экипировки" sheetId="1" r:id="rId1"/>
    <sheet name="ПЛ в бинтах" sheetId="2" r:id="rId2"/>
    <sheet name="Присед в бинтах" sheetId="3" r:id="rId3"/>
    <sheet name="Жим без экипировки" sheetId="4" r:id="rId4"/>
    <sheet name="Тяга без экипировки" sheetId="5" r:id="rId5"/>
    <sheet name="Rolling Thunder" sheetId="6" r:id="rId6"/>
    <sheet name="Apollon`s Axle" sheetId="7" r:id="rId7"/>
    <sheet name="Excalibur" sheetId="8" r:id="rId8"/>
    <sheet name="HUB" sheetId="9" r:id="rId9"/>
  </sheets>
  <definedNames/>
  <calcPr fullCalcOnLoad="1" refMode="R1C1"/>
</workbook>
</file>

<file path=xl/sharedStrings.xml><?xml version="1.0" encoding="utf-8"?>
<sst xmlns="http://schemas.openxmlformats.org/spreadsheetml/2006/main" count="1280" uniqueCount="349">
  <si>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</si>
  <si>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</si>
  <si>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</si>
  <si>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</si>
  <si>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</si>
  <si>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</si>
  <si>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</si>
  <si>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</si>
  <si>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</si>
  <si>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</si>
  <si>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</si>
  <si>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Довженко Оксана</t>
  </si>
  <si>
    <t>Juniors 20-23 (17.03.1996)/20</t>
  </si>
  <si>
    <t>55,40</t>
  </si>
  <si>
    <t xml:space="preserve">лично </t>
  </si>
  <si>
    <t>50,0</t>
  </si>
  <si>
    <t>55,0</t>
  </si>
  <si>
    <t>50.00</t>
  </si>
  <si>
    <t>ВЕСОВАЯ КАТЕГОРИЯ   60</t>
  </si>
  <si>
    <t>Амиева Нина</t>
  </si>
  <si>
    <t>Open (17.03.1983)/33</t>
  </si>
  <si>
    <t>58,20</t>
  </si>
  <si>
    <t>57,5</t>
  </si>
  <si>
    <t>55.00</t>
  </si>
  <si>
    <t>ВЕСОВАЯ КАТЕГОРИЯ   67.5</t>
  </si>
  <si>
    <t>Жилина Ольга</t>
  </si>
  <si>
    <t>Open (16.03.1981)/35</t>
  </si>
  <si>
    <t>67,00</t>
  </si>
  <si>
    <t>85,0</t>
  </si>
  <si>
    <t>90,0</t>
  </si>
  <si>
    <t>90.00</t>
  </si>
  <si>
    <t>ВЕСОВАЯ КАТЕГОРИЯ   75</t>
  </si>
  <si>
    <t>Кулешов Алексей</t>
  </si>
  <si>
    <t>Open (06.09.1977)/39</t>
  </si>
  <si>
    <t>73,40</t>
  </si>
  <si>
    <t>155,0</t>
  </si>
  <si>
    <t>160,0</t>
  </si>
  <si>
    <t>165,0</t>
  </si>
  <si>
    <t>160.00</t>
  </si>
  <si>
    <t>Усов Максим</t>
  </si>
  <si>
    <t>Open (19.01.1992)/24</t>
  </si>
  <si>
    <t>73,30</t>
  </si>
  <si>
    <t>120,0</t>
  </si>
  <si>
    <t>130,0</t>
  </si>
  <si>
    <t>130.00</t>
  </si>
  <si>
    <t>Ключанских Семен</t>
  </si>
  <si>
    <t>Open (24.06.1988)/28</t>
  </si>
  <si>
    <t>69,50</t>
  </si>
  <si>
    <t>105,0</t>
  </si>
  <si>
    <t>105.00</t>
  </si>
  <si>
    <t>ВЕСОВАЯ КАТЕГОРИЯ   82.5</t>
  </si>
  <si>
    <t>Киреев Павел</t>
  </si>
  <si>
    <t>Teenage 15-19 (13.07.1999)/17</t>
  </si>
  <si>
    <t>80,80</t>
  </si>
  <si>
    <t>100,0</t>
  </si>
  <si>
    <t>110,0</t>
  </si>
  <si>
    <t>110.00</t>
  </si>
  <si>
    <t>Прокофьев Константин</t>
  </si>
  <si>
    <t>Open (28.02.1986)/30</t>
  </si>
  <si>
    <t>81,60</t>
  </si>
  <si>
    <t>137,5</t>
  </si>
  <si>
    <t>Поливанов Игорь</t>
  </si>
  <si>
    <t>Masters 40-44 (06.12.1974)/41</t>
  </si>
  <si>
    <t>81,10</t>
  </si>
  <si>
    <t>147,5</t>
  </si>
  <si>
    <t>152,5</t>
  </si>
  <si>
    <t>147.50</t>
  </si>
  <si>
    <t>ВЕСОВАЯ КАТЕГОРИЯ   90</t>
  </si>
  <si>
    <t>Комков Дмитрий</t>
  </si>
  <si>
    <t>Juniors 20-23 (27.04.1995)/21</t>
  </si>
  <si>
    <t>86,10</t>
  </si>
  <si>
    <t>140,0</t>
  </si>
  <si>
    <t>0.00</t>
  </si>
  <si>
    <t>Дагаев Роман</t>
  </si>
  <si>
    <t>Open (16.08.1980)/36</t>
  </si>
  <si>
    <t>90,00</t>
  </si>
  <si>
    <t>162,5</t>
  </si>
  <si>
    <t>170,0</t>
  </si>
  <si>
    <t>170.00</t>
  </si>
  <si>
    <t>Борисов Андрей</t>
  </si>
  <si>
    <t>Open (15.09.1987)/29</t>
  </si>
  <si>
    <t>89,80</t>
  </si>
  <si>
    <t>Костюшин Сергей</t>
  </si>
  <si>
    <t>Open (12.12.1991)/24</t>
  </si>
  <si>
    <t>89,90</t>
  </si>
  <si>
    <t>152.50</t>
  </si>
  <si>
    <t>Мухин Алексей</t>
  </si>
  <si>
    <t>Open (10.07.1982)/34</t>
  </si>
  <si>
    <t>135,0</t>
  </si>
  <si>
    <t>135.00</t>
  </si>
  <si>
    <t>ВЕСОВАЯ КАТЕГОРИЯ   100</t>
  </si>
  <si>
    <t>Злобин Алексей</t>
  </si>
  <si>
    <t>Juniors 20-23 (25.05.1994)/22</t>
  </si>
  <si>
    <t>98,80</t>
  </si>
  <si>
    <t>Злобин Илья</t>
  </si>
  <si>
    <t>Juniors 20-23 (07.08.1996)/20</t>
  </si>
  <si>
    <t>96,40</t>
  </si>
  <si>
    <t>157,5</t>
  </si>
  <si>
    <t>157.50</t>
  </si>
  <si>
    <t>Open (25.05.1994)/22</t>
  </si>
  <si>
    <t>ВЕСОВАЯ КАТЕГОРИЯ   110</t>
  </si>
  <si>
    <t>Харчиков Андрей</t>
  </si>
  <si>
    <t>Juniors 20-23 (07.11.1995)/21</t>
  </si>
  <si>
    <t>102,80</t>
  </si>
  <si>
    <t>142,5</t>
  </si>
  <si>
    <t>140.00</t>
  </si>
  <si>
    <t>Спиркин Евгений</t>
  </si>
  <si>
    <t>Open (14.11.1987)/29</t>
  </si>
  <si>
    <t>106,40</t>
  </si>
  <si>
    <t>215,0</t>
  </si>
  <si>
    <t>217,5</t>
  </si>
  <si>
    <t>225,0</t>
  </si>
  <si>
    <t>217.50</t>
  </si>
  <si>
    <t>Савельев Егор</t>
  </si>
  <si>
    <t>Open (01.09.1990)/26</t>
  </si>
  <si>
    <t>107,30</t>
  </si>
  <si>
    <t xml:space="preserve">Псков/Псковская область </t>
  </si>
  <si>
    <t>167,5</t>
  </si>
  <si>
    <t>167.50</t>
  </si>
  <si>
    <t>ВЕСОВАЯ КАТЕГОРИЯ   125</t>
  </si>
  <si>
    <t>Яковина Дмитрий</t>
  </si>
  <si>
    <t>Open (02.04.1979)/37</t>
  </si>
  <si>
    <t>112,70</t>
  </si>
  <si>
    <t>Соколов Валерий</t>
  </si>
  <si>
    <t>Open (17.10.1984)/32</t>
  </si>
  <si>
    <t>115,90</t>
  </si>
  <si>
    <t xml:space="preserve">Абсолютный зачёт </t>
  </si>
  <si>
    <t xml:space="preserve">Женщины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</si>
  <si>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</si>
  <si>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</si>
  <si>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</si>
  <si>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</si>
  <si>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</si>
  <si>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</si>
  <si>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</si>
  <si>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>59,3300</t>
  </si>
  <si>
    <t xml:space="preserve">Открытая </t>
  </si>
  <si>
    <t>62,7880</t>
  </si>
  <si>
    <t xml:space="preserve">Мужчины </t>
  </si>
  <si>
    <t xml:space="preserve">Юноши </t>
  </si>
  <si>
    <t xml:space="preserve">Юноши 15-19 </t>
  </si>
  <si>
    <t>74,6350</t>
  </si>
  <si>
    <t>97,8560</t>
  </si>
  <si>
    <t>97,3350</t>
  </si>
  <si>
    <t>84,2940</t>
  </si>
  <si>
    <t>129,3690</t>
  </si>
  <si>
    <t>115,7600</t>
  </si>
  <si>
    <t>108,5280</t>
  </si>
  <si>
    <t xml:space="preserve">Мастера </t>
  </si>
  <si>
    <t xml:space="preserve">Мастера 40 - 44 </t>
  </si>
  <si>
    <t>100,3420</t>
  </si>
  <si>
    <t>Маркина Виктория</t>
  </si>
  <si>
    <t>Teenage 15-19 (16.12.1997)/18</t>
  </si>
  <si>
    <t>61,00</t>
  </si>
  <si>
    <t>65,0</t>
  </si>
  <si>
    <t>70,0</t>
  </si>
  <si>
    <t>45,0</t>
  </si>
  <si>
    <t>52,5</t>
  </si>
  <si>
    <t>Карпов Евгений</t>
  </si>
  <si>
    <t>Open (26.10.1979)/37</t>
  </si>
  <si>
    <t>67,10</t>
  </si>
  <si>
    <t>125,0</t>
  </si>
  <si>
    <t>127,5</t>
  </si>
  <si>
    <t>177,5</t>
  </si>
  <si>
    <t>Сухинин Владимир</t>
  </si>
  <si>
    <t>Masters 65-69 (25.04.1951)/65</t>
  </si>
  <si>
    <t>73,90</t>
  </si>
  <si>
    <t>150,0</t>
  </si>
  <si>
    <t>75,0</t>
  </si>
  <si>
    <t>80,0</t>
  </si>
  <si>
    <t>180,0</t>
  </si>
  <si>
    <t>190,0</t>
  </si>
  <si>
    <t>192,5</t>
  </si>
  <si>
    <t>222,5</t>
  </si>
  <si>
    <t>244,9058</t>
  </si>
  <si>
    <t>462,5</t>
  </si>
  <si>
    <t>358,2987</t>
  </si>
  <si>
    <t xml:space="preserve">Мастера 65 - 69 </t>
  </si>
  <si>
    <t>427,5</t>
  </si>
  <si>
    <t>471,8574</t>
  </si>
  <si>
    <t>Open (01.12.1988)/27</t>
  </si>
  <si>
    <t>81,20</t>
  </si>
  <si>
    <t>195,0</t>
  </si>
  <si>
    <t>0,0</t>
  </si>
  <si>
    <t>Руденко Руслан</t>
  </si>
  <si>
    <t>Teenage 15-19 (17.04.1998)/18</t>
  </si>
  <si>
    <t>91,00</t>
  </si>
  <si>
    <t>115,0</t>
  </si>
  <si>
    <t>175,0</t>
  </si>
  <si>
    <t xml:space="preserve">Сухинин В.Н. </t>
  </si>
  <si>
    <t>Кулаков Михаил</t>
  </si>
  <si>
    <t>Open (01.05.1986)/30</t>
  </si>
  <si>
    <t>105,90</t>
  </si>
  <si>
    <t>72,5</t>
  </si>
  <si>
    <t>230,0</t>
  </si>
  <si>
    <t>172,5</t>
  </si>
  <si>
    <t>240,0</t>
  </si>
  <si>
    <t>245,0</t>
  </si>
  <si>
    <t>Ненартович Дмитрий</t>
  </si>
  <si>
    <t>Open (21.12.1987)/28</t>
  </si>
  <si>
    <t>111,00</t>
  </si>
  <si>
    <t>220,0</t>
  </si>
  <si>
    <t>255,0</t>
  </si>
  <si>
    <t>187,5</t>
  </si>
  <si>
    <t>270,0</t>
  </si>
  <si>
    <t>450,0</t>
  </si>
  <si>
    <t>285,7050</t>
  </si>
  <si>
    <t>682,5</t>
  </si>
  <si>
    <t>400,5592</t>
  </si>
  <si>
    <t>337,5</t>
  </si>
  <si>
    <t>201,0825</t>
  </si>
  <si>
    <t>ВЕСОВАЯ КАТЕГОРИЯ   70</t>
  </si>
  <si>
    <t>Кухальский Артем</t>
  </si>
  <si>
    <t>Junior (05.03.1999)/17</t>
  </si>
  <si>
    <t>64,30</t>
  </si>
  <si>
    <t>44,0</t>
  </si>
  <si>
    <t>49,0</t>
  </si>
  <si>
    <t>Шарлай Александр</t>
  </si>
  <si>
    <t>Open (15.02.1987)/29</t>
  </si>
  <si>
    <t>70,00</t>
  </si>
  <si>
    <t>54,0</t>
  </si>
  <si>
    <t>56,5</t>
  </si>
  <si>
    <t>Авдеев Никита</t>
  </si>
  <si>
    <t>Open (21.06.1988)/28</t>
  </si>
  <si>
    <t>95,20</t>
  </si>
  <si>
    <t>63,0</t>
  </si>
  <si>
    <t>66,5</t>
  </si>
  <si>
    <t>60,5</t>
  </si>
  <si>
    <t>68,0</t>
  </si>
  <si>
    <t>70,5</t>
  </si>
  <si>
    <t>35,3100</t>
  </si>
  <si>
    <t>42,3411</t>
  </si>
  <si>
    <t>41,1931</t>
  </si>
  <si>
    <t>39,1482</t>
  </si>
  <si>
    <t>Junior (16.12.1997)/18</t>
  </si>
  <si>
    <t>60,0</t>
  </si>
  <si>
    <t>Арефьев Евгений</t>
  </si>
  <si>
    <t>Open (29.07.1990)/26</t>
  </si>
  <si>
    <t>67,70</t>
  </si>
  <si>
    <t>145,0</t>
  </si>
  <si>
    <t>Шнейдер Дмитрий</t>
  </si>
  <si>
    <t>Master 40+ (16.02.1971)/45</t>
  </si>
  <si>
    <t>105,00</t>
  </si>
  <si>
    <t>77,0490</t>
  </si>
  <si>
    <t>85,6200</t>
  </si>
  <si>
    <t>90,5665</t>
  </si>
  <si>
    <t>90,1030</t>
  </si>
  <si>
    <t>82,4340</t>
  </si>
  <si>
    <t xml:space="preserve">Мастера 40+ </t>
  </si>
  <si>
    <t>77,6880</t>
  </si>
  <si>
    <t>12,5</t>
  </si>
  <si>
    <t>17,5</t>
  </si>
  <si>
    <t>18,5</t>
  </si>
  <si>
    <t>20,0</t>
  </si>
  <si>
    <t>Кениг Александр</t>
  </si>
  <si>
    <t>Master 40+ (11.03.1974)/42</t>
  </si>
  <si>
    <t>61,50</t>
  </si>
  <si>
    <t xml:space="preserve">Клин/Московская область </t>
  </si>
  <si>
    <t>21,0</t>
  </si>
  <si>
    <t>23,5</t>
  </si>
  <si>
    <t>22,5</t>
  </si>
  <si>
    <t>19,9780</t>
  </si>
  <si>
    <t>16,0500</t>
  </si>
  <si>
    <t>14,6029</t>
  </si>
  <si>
    <t>13,7310</t>
  </si>
  <si>
    <t>14,5968</t>
  </si>
  <si>
    <t>13,4460</t>
  </si>
  <si>
    <t>30,0</t>
  </si>
  <si>
    <t xml:space="preserve">Пехтерева </t>
  </si>
  <si>
    <t>Open (16.01.1983)/33</t>
  </si>
  <si>
    <t>56,40</t>
  </si>
  <si>
    <t>42,5</t>
  </si>
  <si>
    <t>77,5</t>
  </si>
  <si>
    <t>87,5</t>
  </si>
  <si>
    <t>57,0800</t>
  </si>
  <si>
    <t>52,6545</t>
  </si>
  <si>
    <t>56,1750</t>
  </si>
  <si>
    <t>52,4580</t>
  </si>
  <si>
    <t>51,1262</t>
  </si>
  <si>
    <t>48,1585</t>
  </si>
  <si>
    <t>58,3870</t>
  </si>
  <si>
    <t>43,3260</t>
  </si>
  <si>
    <t>117,5</t>
  </si>
  <si>
    <t>122,5</t>
  </si>
  <si>
    <t>Трофимчук Ирина</t>
  </si>
  <si>
    <t>Open (15.03.1988)/28</t>
  </si>
  <si>
    <t>66,50</t>
  </si>
  <si>
    <t>ВЕСОВАЯ КАТЕГОРИЯ   52</t>
  </si>
  <si>
    <t>Акулинин Егор</t>
  </si>
  <si>
    <t>Teenage 15-19 (26.06.2004)/12</t>
  </si>
  <si>
    <t>51,30</t>
  </si>
  <si>
    <t>Денисов Андрей</t>
  </si>
  <si>
    <t>Open (29.06.1980)/36</t>
  </si>
  <si>
    <t>182,5</t>
  </si>
  <si>
    <t>200,0</t>
  </si>
  <si>
    <t>210,0</t>
  </si>
  <si>
    <t>Ефремов Валентин</t>
  </si>
  <si>
    <t>Open (13.02.1986)/30</t>
  </si>
  <si>
    <t>104,10</t>
  </si>
  <si>
    <t>250,0</t>
  </si>
  <si>
    <t>260,0</t>
  </si>
  <si>
    <t>144,4380</t>
  </si>
  <si>
    <t>139,8460</t>
  </si>
  <si>
    <t>135,7000</t>
  </si>
  <si>
    <t>74,6550</t>
  </si>
  <si>
    <t>149,8500</t>
  </si>
  <si>
    <t>142,3680</t>
  </si>
  <si>
    <t>132,1665</t>
  </si>
  <si>
    <t>118,6455</t>
  </si>
  <si>
    <t>«Excalibur»</t>
  </si>
  <si>
    <t>«HUB»</t>
  </si>
  <si>
    <t>«Apollon`s Axle»</t>
  </si>
  <si>
    <t>«Rolling Thunder»</t>
  </si>
  <si>
    <t xml:space="preserve">"Битва под Москвой"  </t>
  </si>
  <si>
    <t>г.Чехов, 22 октября 2016 г.</t>
  </si>
  <si>
    <t>Место</t>
  </si>
  <si>
    <t>Пауэрлифтинг без экипировки</t>
  </si>
  <si>
    <t>Возрастрая группа
Дата рождения/Возраст</t>
  </si>
  <si>
    <t>Собств. вес</t>
  </si>
  <si>
    <t>Город/область</t>
  </si>
  <si>
    <t>Результат</t>
  </si>
  <si>
    <t>Москва/Московская область</t>
  </si>
  <si>
    <t xml:space="preserve">Самостоятельно </t>
  </si>
  <si>
    <t xml:space="preserve">"Битва под Москвой" </t>
  </si>
  <si>
    <t>Пауэрлифтинг в бинтах</t>
  </si>
  <si>
    <t>Чехиркин Константин</t>
  </si>
  <si>
    <t>Уколова В.</t>
  </si>
  <si>
    <t xml:space="preserve">Санников И.В. </t>
  </si>
  <si>
    <t xml:space="preserve">67,5 </t>
  </si>
  <si>
    <t xml:space="preserve">75,0 </t>
  </si>
  <si>
    <t>"Битва под Москвой"</t>
  </si>
  <si>
    <t>Присед в бинтах</t>
  </si>
  <si>
    <t>Дундуков С.Н.</t>
  </si>
  <si>
    <t>Санников И.В.</t>
  </si>
  <si>
    <t>Жим лежа без экипировки</t>
  </si>
  <si>
    <t>1</t>
  </si>
  <si>
    <t>2</t>
  </si>
  <si>
    <t>3</t>
  </si>
  <si>
    <t>4</t>
  </si>
  <si>
    <t>Самостоятельно</t>
  </si>
  <si>
    <t>Спиркин Е.</t>
  </si>
  <si>
    <t>56,0</t>
  </si>
  <si>
    <t xml:space="preserve">82,5 </t>
  </si>
  <si>
    <t>Становая тяга без экипировки</t>
  </si>
  <si>
    <t>52,0</t>
  </si>
  <si>
    <t>г. Чехов, 22 октября 2016 г.</t>
  </si>
  <si>
    <t xml:space="preserve"> г. Чехов, 22 октября 2016 г.</t>
  </si>
  <si>
    <t xml:space="preserve">125,0 </t>
  </si>
  <si>
    <t xml:space="preserve">60,0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</si>
</sst>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48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48" fillId="0" borderId="28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48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48" fillId="0" borderId="27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48" fillId="0" borderId="28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8" fillId="0" borderId="26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94" zoomScaleNormal="94" workbookViewId="0" topLeftCell="A1">
      <selection activeCell="A1" sqref="A1:V1"/>
    </sheetView>
  </sheetViews>
  <sheetFormatPr defaultColWidth="8.75390625" defaultRowHeight="12.75"/>
  <cols>
    <col min="1" max="1" width="8.75390625" style="0" customWidth="1"/>
    <col min="2" max="2" width="21.125" style="21" customWidth="1"/>
    <col min="3" max="3" width="27.125" style="21" bestFit="1" customWidth="1"/>
    <col min="4" max="4" width="10.25390625" style="33" bestFit="1" customWidth="1"/>
    <col min="5" max="5" width="8.875" style="21" bestFit="1" customWidth="1"/>
    <col min="6" max="6" width="10.375" style="21" bestFit="1" customWidth="1"/>
    <col min="7" max="7" width="27.875" style="21" bestFit="1" customWidth="1"/>
    <col min="8" max="10" width="5.625" style="21" bestFit="1" customWidth="1"/>
    <col min="11" max="11" width="4.625" style="21" bestFit="1" customWidth="1"/>
    <col min="12" max="14" width="5.625" style="21" bestFit="1" customWidth="1"/>
    <col min="15" max="15" width="4.625" style="21" bestFit="1" customWidth="1"/>
    <col min="16" max="18" width="5.625" style="21" bestFit="1" customWidth="1"/>
    <col min="19" max="19" width="4.625" style="21" bestFit="1" customWidth="1"/>
    <col min="20" max="20" width="8.125" style="21" bestFit="1" customWidth="1"/>
    <col min="21" max="21" width="8.625" style="21" bestFit="1" customWidth="1"/>
    <col min="22" max="22" width="15.375" style="21" bestFit="1" customWidth="1"/>
  </cols>
  <sheetData>
    <row r="1" spans="1:22" ht="30.75" customHeight="1">
      <c r="A1" s="93" t="s">
        <v>313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" customFormat="1" ht="30" customHeight="1">
      <c r="A2" s="93" t="s">
        <v>316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30.75" customHeigh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ht="13.5" thickBot="1"/>
    <row r="5" spans="1:22" s="2" customFormat="1" ht="12.75" customHeight="1">
      <c r="A5" s="87" t="s">
        <v>315</v>
      </c>
      <c r="B5" s="82" t="s">
        <v>0</v>
      </c>
      <c r="C5" s="84" t="s">
        <v>317</v>
      </c>
      <c r="D5" s="84" t="s">
        <v>318</v>
      </c>
      <c r="E5" s="80" t="s">
        <v>9</v>
      </c>
      <c r="F5" s="80" t="s">
        <v>7</v>
      </c>
      <c r="G5" s="80" t="s">
        <v>319</v>
      </c>
      <c r="H5" s="80" t="s">
        <v>1</v>
      </c>
      <c r="I5" s="80"/>
      <c r="J5" s="80"/>
      <c r="K5" s="80"/>
      <c r="L5" s="80" t="s">
        <v>2</v>
      </c>
      <c r="M5" s="80"/>
      <c r="N5" s="80"/>
      <c r="O5" s="80"/>
      <c r="P5" s="80" t="s">
        <v>3</v>
      </c>
      <c r="Q5" s="80"/>
      <c r="R5" s="80"/>
      <c r="S5" s="80"/>
      <c r="T5" s="80" t="s">
        <v>4</v>
      </c>
      <c r="U5" s="80" t="s">
        <v>6</v>
      </c>
      <c r="V5" s="89" t="s">
        <v>5</v>
      </c>
    </row>
    <row r="6" spans="1:22" s="2" customFormat="1" ht="21" customHeight="1" thickBot="1">
      <c r="A6" s="88"/>
      <c r="B6" s="83"/>
      <c r="C6" s="85"/>
      <c r="D6" s="86"/>
      <c r="E6" s="85"/>
      <c r="F6" s="85"/>
      <c r="G6" s="85"/>
      <c r="H6" s="3">
        <v>1</v>
      </c>
      <c r="I6" s="3">
        <v>2</v>
      </c>
      <c r="J6" s="3">
        <v>3</v>
      </c>
      <c r="K6" s="3" t="s">
        <v>8</v>
      </c>
      <c r="L6" s="3">
        <v>1</v>
      </c>
      <c r="M6" s="3">
        <v>2</v>
      </c>
      <c r="N6" s="3">
        <v>3</v>
      </c>
      <c r="O6" s="3" t="s">
        <v>8</v>
      </c>
      <c r="P6" s="3">
        <v>1</v>
      </c>
      <c r="Q6" s="3">
        <v>2</v>
      </c>
      <c r="R6" s="3">
        <v>3</v>
      </c>
      <c r="S6" s="3" t="s">
        <v>8</v>
      </c>
      <c r="T6" s="85"/>
      <c r="U6" s="85"/>
      <c r="V6" s="90"/>
    </row>
    <row r="7" spans="2:21" ht="15.75">
      <c r="B7" s="79" t="s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2" ht="12.75">
      <c r="A8" s="36">
        <v>1</v>
      </c>
      <c r="B8" s="22" t="s">
        <v>151</v>
      </c>
      <c r="C8" s="22" t="s">
        <v>152</v>
      </c>
      <c r="D8" s="34" t="s">
        <v>153</v>
      </c>
      <c r="E8" s="22" t="str">
        <f>"1,1007"</f>
        <v>1,1007</v>
      </c>
      <c r="F8" s="22" t="s">
        <v>14</v>
      </c>
      <c r="G8" s="22" t="s">
        <v>321</v>
      </c>
      <c r="H8" s="42" t="s">
        <v>154</v>
      </c>
      <c r="I8" s="43" t="s">
        <v>154</v>
      </c>
      <c r="J8" s="43" t="s">
        <v>155</v>
      </c>
      <c r="K8" s="41"/>
      <c r="L8" s="43" t="s">
        <v>156</v>
      </c>
      <c r="M8" s="43" t="s">
        <v>15</v>
      </c>
      <c r="N8" s="43" t="s">
        <v>157</v>
      </c>
      <c r="O8" s="41"/>
      <c r="P8" s="43" t="s">
        <v>28</v>
      </c>
      <c r="Q8" s="43" t="s">
        <v>29</v>
      </c>
      <c r="R8" s="43" t="s">
        <v>54</v>
      </c>
      <c r="S8" s="41"/>
      <c r="T8" s="40">
        <v>222.5</v>
      </c>
      <c r="U8" s="40" t="str">
        <f>"244,9058"</f>
        <v>244,9058</v>
      </c>
      <c r="V8" s="22" t="s">
        <v>322</v>
      </c>
    </row>
    <row r="9" ht="12.75">
      <c r="A9" s="37"/>
    </row>
    <row r="10" spans="1:21" ht="15.75">
      <c r="A10" s="37"/>
      <c r="B10" s="81" t="s">
        <v>24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2" ht="12.75">
      <c r="A11" s="36">
        <v>1</v>
      </c>
      <c r="B11" s="22" t="s">
        <v>158</v>
      </c>
      <c r="C11" s="22" t="s">
        <v>159</v>
      </c>
      <c r="D11" s="34" t="s">
        <v>160</v>
      </c>
      <c r="E11" s="22" t="str">
        <f>"0,7747"</f>
        <v>0,7747</v>
      </c>
      <c r="F11" s="22" t="s">
        <v>14</v>
      </c>
      <c r="G11" s="22" t="s">
        <v>321</v>
      </c>
      <c r="H11" s="43" t="s">
        <v>35</v>
      </c>
      <c r="I11" s="43" t="s">
        <v>76</v>
      </c>
      <c r="J11" s="43" t="s">
        <v>117</v>
      </c>
      <c r="K11" s="41"/>
      <c r="L11" s="43" t="s">
        <v>42</v>
      </c>
      <c r="M11" s="43" t="s">
        <v>161</v>
      </c>
      <c r="N11" s="42" t="s">
        <v>162</v>
      </c>
      <c r="O11" s="41"/>
      <c r="P11" s="43" t="s">
        <v>77</v>
      </c>
      <c r="Q11" s="42" t="s">
        <v>163</v>
      </c>
      <c r="R11" s="42" t="s">
        <v>163</v>
      </c>
      <c r="S11" s="23"/>
      <c r="T11" s="40">
        <v>462.5</v>
      </c>
      <c r="U11" s="40" t="str">
        <f>"358,2987"</f>
        <v>358,2987</v>
      </c>
      <c r="V11" s="22" t="s">
        <v>322</v>
      </c>
    </row>
    <row r="12" ht="12.75">
      <c r="A12" s="37"/>
    </row>
    <row r="13" spans="1:21" ht="15.75">
      <c r="A13" s="37"/>
      <c r="B13" s="81" t="s">
        <v>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2" ht="12.75">
      <c r="A14" s="36">
        <v>1</v>
      </c>
      <c r="B14" s="22" t="s">
        <v>164</v>
      </c>
      <c r="C14" s="22" t="s">
        <v>165</v>
      </c>
      <c r="D14" s="34" t="s">
        <v>166</v>
      </c>
      <c r="E14" s="22" t="str">
        <f>"0,7200"</f>
        <v>0,7200</v>
      </c>
      <c r="F14" s="22" t="s">
        <v>14</v>
      </c>
      <c r="G14" s="22" t="s">
        <v>321</v>
      </c>
      <c r="H14" s="43" t="s">
        <v>167</v>
      </c>
      <c r="I14" s="43" t="s">
        <v>35</v>
      </c>
      <c r="J14" s="41"/>
      <c r="K14" s="41"/>
      <c r="L14" s="42" t="s">
        <v>168</v>
      </c>
      <c r="M14" s="42" t="s">
        <v>169</v>
      </c>
      <c r="N14" s="43" t="s">
        <v>169</v>
      </c>
      <c r="O14" s="41"/>
      <c r="P14" s="43" t="s">
        <v>170</v>
      </c>
      <c r="Q14" s="43" t="s">
        <v>171</v>
      </c>
      <c r="R14" s="43" t="s">
        <v>172</v>
      </c>
      <c r="S14" s="23"/>
      <c r="T14" s="40">
        <v>427.5</v>
      </c>
      <c r="U14" s="40" t="str">
        <f>"471,8574"</f>
        <v>471,8574</v>
      </c>
      <c r="V14" s="22" t="s">
        <v>322</v>
      </c>
    </row>
    <row r="17" spans="2:3" ht="18">
      <c r="B17" s="24" t="s">
        <v>126</v>
      </c>
      <c r="C17" s="24"/>
    </row>
    <row r="18" spans="2:3" ht="15.75">
      <c r="B18" s="25" t="s">
        <v>127</v>
      </c>
      <c r="C18" s="25"/>
    </row>
    <row r="19" spans="2:3" ht="13.5">
      <c r="B19" s="26"/>
      <c r="C19" s="27" t="s">
        <v>139</v>
      </c>
    </row>
    <row r="20" spans="1:6" ht="13.5">
      <c r="A20" s="32"/>
      <c r="B20" s="28" t="s">
        <v>129</v>
      </c>
      <c r="C20" s="28" t="s">
        <v>130</v>
      </c>
      <c r="D20" s="35" t="s">
        <v>131</v>
      </c>
      <c r="E20" s="28" t="s">
        <v>132</v>
      </c>
      <c r="F20" s="28" t="s">
        <v>133</v>
      </c>
    </row>
    <row r="21" spans="2:6" ht="12.75">
      <c r="B21" s="52" t="s">
        <v>151</v>
      </c>
      <c r="C21" s="21" t="s">
        <v>140</v>
      </c>
      <c r="D21" s="54" t="s">
        <v>328</v>
      </c>
      <c r="E21" s="53" t="s">
        <v>173</v>
      </c>
      <c r="F21" s="53" t="s">
        <v>174</v>
      </c>
    </row>
    <row r="23" spans="2:3" ht="15.75">
      <c r="B23" s="25" t="s">
        <v>138</v>
      </c>
      <c r="C23" s="25"/>
    </row>
    <row r="24" spans="2:3" ht="13.5">
      <c r="B24" s="26"/>
      <c r="C24" s="27" t="s">
        <v>136</v>
      </c>
    </row>
    <row r="25" spans="1:6" ht="13.5">
      <c r="A25" s="32"/>
      <c r="B25" s="28" t="s">
        <v>129</v>
      </c>
      <c r="C25" s="28" t="s">
        <v>130</v>
      </c>
      <c r="D25" s="35" t="s">
        <v>131</v>
      </c>
      <c r="E25" s="28" t="s">
        <v>132</v>
      </c>
      <c r="F25" s="28" t="s">
        <v>133</v>
      </c>
    </row>
    <row r="26" spans="2:6" ht="12.75">
      <c r="B26" s="52" t="s">
        <v>158</v>
      </c>
      <c r="C26" s="21" t="s">
        <v>136</v>
      </c>
      <c r="D26" s="54" t="s">
        <v>328</v>
      </c>
      <c r="E26" s="53" t="s">
        <v>175</v>
      </c>
      <c r="F26" s="53" t="s">
        <v>176</v>
      </c>
    </row>
    <row r="28" spans="2:3" ht="13.5">
      <c r="B28" s="26"/>
      <c r="C28" s="27" t="s">
        <v>148</v>
      </c>
    </row>
    <row r="29" spans="1:6" ht="13.5">
      <c r="A29" s="32"/>
      <c r="B29" s="28" t="s">
        <v>129</v>
      </c>
      <c r="C29" s="28" t="s">
        <v>130</v>
      </c>
      <c r="D29" s="35" t="s">
        <v>131</v>
      </c>
      <c r="E29" s="28" t="s">
        <v>132</v>
      </c>
      <c r="F29" s="28" t="s">
        <v>133</v>
      </c>
    </row>
    <row r="30" spans="2:6" ht="12.75">
      <c r="B30" s="52" t="s">
        <v>164</v>
      </c>
      <c r="C30" s="21" t="s">
        <v>177</v>
      </c>
      <c r="D30" s="54" t="s">
        <v>329</v>
      </c>
      <c r="E30" s="53" t="s">
        <v>178</v>
      </c>
      <c r="F30" s="53" t="s">
        <v>179</v>
      </c>
    </row>
  </sheetData>
  <sheetProtection/>
  <mergeCells count="19">
    <mergeCell ref="A5:A6"/>
    <mergeCell ref="A1:V1"/>
    <mergeCell ref="A2:V2"/>
    <mergeCell ref="A3:V3"/>
    <mergeCell ref="T5:T6"/>
    <mergeCell ref="U5:U6"/>
    <mergeCell ref="V5:V6"/>
    <mergeCell ref="G5:G6"/>
    <mergeCell ref="H5:K5"/>
    <mergeCell ref="B7:U7"/>
    <mergeCell ref="L5:O5"/>
    <mergeCell ref="P5:S5"/>
    <mergeCell ref="B10:U10"/>
    <mergeCell ref="B13:U13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88" zoomScaleNormal="88" workbookViewId="0" topLeftCell="A1">
      <selection activeCell="A13" sqref="A13:A14"/>
    </sheetView>
  </sheetViews>
  <sheetFormatPr defaultColWidth="8.75390625" defaultRowHeight="12.75"/>
  <cols>
    <col min="1" max="1" width="8.75390625" style="0" customWidth="1"/>
    <col min="2" max="2" width="26.00390625" style="21" bestFit="1" customWidth="1"/>
    <col min="3" max="3" width="27.125" style="21" bestFit="1" customWidth="1"/>
    <col min="4" max="4" width="10.625" style="21" bestFit="1" customWidth="1"/>
    <col min="5" max="5" width="8.375" style="21" bestFit="1" customWidth="1"/>
    <col min="6" max="6" width="9.75390625" style="21" customWidth="1"/>
    <col min="7" max="7" width="27.625" style="21" bestFit="1" customWidth="1"/>
    <col min="8" max="10" width="5.625" style="21" bestFit="1" customWidth="1"/>
    <col min="11" max="11" width="4.625" style="21" bestFit="1" customWidth="1"/>
    <col min="12" max="14" width="5.625" style="21" bestFit="1" customWidth="1"/>
    <col min="15" max="15" width="4.625" style="21" bestFit="1" customWidth="1"/>
    <col min="16" max="18" width="5.625" style="21" bestFit="1" customWidth="1"/>
    <col min="19" max="19" width="4.625" style="21" bestFit="1" customWidth="1"/>
    <col min="20" max="20" width="8.00390625" style="21" bestFit="1" customWidth="1"/>
    <col min="21" max="21" width="9.625" style="21" bestFit="1" customWidth="1"/>
    <col min="22" max="22" width="26.00390625" style="21" customWidth="1"/>
  </cols>
  <sheetData>
    <row r="1" spans="1:22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" customFormat="1" ht="30" customHeight="1">
      <c r="A2" s="93" t="s">
        <v>324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37.5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1</v>
      </c>
      <c r="I4" s="80"/>
      <c r="J4" s="80"/>
      <c r="K4" s="80"/>
      <c r="L4" s="80" t="s">
        <v>2</v>
      </c>
      <c r="M4" s="80"/>
      <c r="N4" s="80"/>
      <c r="O4" s="80"/>
      <c r="P4" s="80" t="s">
        <v>3</v>
      </c>
      <c r="Q4" s="80"/>
      <c r="R4" s="80"/>
      <c r="S4" s="80"/>
      <c r="T4" s="80" t="s">
        <v>4</v>
      </c>
      <c r="U4" s="80" t="s">
        <v>6</v>
      </c>
      <c r="V4" s="89" t="s">
        <v>5</v>
      </c>
    </row>
    <row r="5" spans="1:22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3">
        <v>1</v>
      </c>
      <c r="M5" s="3">
        <v>2</v>
      </c>
      <c r="N5" s="3">
        <v>3</v>
      </c>
      <c r="O5" s="3" t="s">
        <v>8</v>
      </c>
      <c r="P5" s="3">
        <v>1</v>
      </c>
      <c r="Q5" s="3">
        <v>2</v>
      </c>
      <c r="R5" s="3">
        <v>3</v>
      </c>
      <c r="S5" s="3" t="s">
        <v>8</v>
      </c>
      <c r="T5" s="85"/>
      <c r="U5" s="85"/>
      <c r="V5" s="90"/>
    </row>
    <row r="6" spans="2:21" ht="15.75">
      <c r="B6" s="79" t="s">
        <v>50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2" ht="12.75">
      <c r="A7" s="36"/>
      <c r="B7" s="22" t="s">
        <v>325</v>
      </c>
      <c r="C7" s="22" t="s">
        <v>180</v>
      </c>
      <c r="D7" s="22" t="s">
        <v>181</v>
      </c>
      <c r="E7" s="22" t="str">
        <f>"0,6764"</f>
        <v>0,6764</v>
      </c>
      <c r="F7" s="22" t="s">
        <v>14</v>
      </c>
      <c r="G7" s="22" t="s">
        <v>321</v>
      </c>
      <c r="H7" s="42" t="s">
        <v>182</v>
      </c>
      <c r="I7" s="43" t="s">
        <v>182</v>
      </c>
      <c r="J7" s="39"/>
      <c r="K7" s="39"/>
      <c r="L7" s="42" t="s">
        <v>42</v>
      </c>
      <c r="M7" s="42" t="s">
        <v>42</v>
      </c>
      <c r="N7" s="42" t="s">
        <v>42</v>
      </c>
      <c r="O7" s="39"/>
      <c r="P7" s="42" t="s">
        <v>183</v>
      </c>
      <c r="Q7" s="39"/>
      <c r="R7" s="39"/>
      <c r="S7" s="39"/>
      <c r="T7" s="40">
        <v>0</v>
      </c>
      <c r="U7" s="40" t="str">
        <f>"0,0000"</f>
        <v>0,0000</v>
      </c>
      <c r="V7" s="22" t="s">
        <v>322</v>
      </c>
    </row>
    <row r="8" ht="12.75">
      <c r="A8" s="37"/>
    </row>
    <row r="9" spans="1:21" ht="15.75">
      <c r="A9" s="37"/>
      <c r="B9" s="81" t="s">
        <v>90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2" ht="12.75">
      <c r="A10" s="36">
        <v>1</v>
      </c>
      <c r="B10" s="22" t="s">
        <v>184</v>
      </c>
      <c r="C10" s="22" t="s">
        <v>185</v>
      </c>
      <c r="D10" s="22" t="s">
        <v>186</v>
      </c>
      <c r="E10" s="22" t="str">
        <f>"0,6349"</f>
        <v>0,6349</v>
      </c>
      <c r="F10" s="22" t="s">
        <v>14</v>
      </c>
      <c r="G10" s="22" t="s">
        <v>321</v>
      </c>
      <c r="H10" s="43" t="s">
        <v>167</v>
      </c>
      <c r="I10" s="42" t="s">
        <v>35</v>
      </c>
      <c r="J10" s="42" t="s">
        <v>36</v>
      </c>
      <c r="K10" s="39"/>
      <c r="L10" s="43" t="s">
        <v>54</v>
      </c>
      <c r="M10" s="43" t="s">
        <v>55</v>
      </c>
      <c r="N10" s="42" t="s">
        <v>187</v>
      </c>
      <c r="O10" s="39"/>
      <c r="P10" s="42" t="s">
        <v>188</v>
      </c>
      <c r="Q10" s="43" t="s">
        <v>170</v>
      </c>
      <c r="R10" s="43" t="s">
        <v>171</v>
      </c>
      <c r="S10" s="39"/>
      <c r="T10" s="40">
        <v>450</v>
      </c>
      <c r="U10" s="40" t="str">
        <f>"285,7050"</f>
        <v>285,7050</v>
      </c>
      <c r="V10" s="22" t="s">
        <v>189</v>
      </c>
    </row>
    <row r="11" ht="12.75">
      <c r="A11" s="37"/>
    </row>
    <row r="12" spans="1:21" ht="15.75">
      <c r="A12" s="37"/>
      <c r="B12" s="81" t="s">
        <v>100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2" ht="12.75">
      <c r="A13" s="111">
        <v>1</v>
      </c>
      <c r="B13" s="109" t="s">
        <v>190</v>
      </c>
      <c r="C13" s="29" t="s">
        <v>191</v>
      </c>
      <c r="D13" s="29" t="s">
        <v>192</v>
      </c>
      <c r="E13" s="29" t="str">
        <f>"0,5958"</f>
        <v>0,5958</v>
      </c>
      <c r="F13" s="106" t="s">
        <v>14</v>
      </c>
      <c r="G13" s="29" t="s">
        <v>321</v>
      </c>
      <c r="H13" s="97" t="s">
        <v>42</v>
      </c>
      <c r="I13" s="50" t="s">
        <v>161</v>
      </c>
      <c r="J13" s="48" t="s">
        <v>43</v>
      </c>
      <c r="K13" s="45"/>
      <c r="L13" s="50" t="s">
        <v>155</v>
      </c>
      <c r="M13" s="50" t="s">
        <v>193</v>
      </c>
      <c r="N13" s="48" t="s">
        <v>168</v>
      </c>
      <c r="O13" s="45"/>
      <c r="P13" s="50" t="s">
        <v>43</v>
      </c>
      <c r="Q13" s="50" t="s">
        <v>88</v>
      </c>
      <c r="R13" s="50" t="s">
        <v>71</v>
      </c>
      <c r="S13" s="45"/>
      <c r="T13" s="44">
        <v>337.5</v>
      </c>
      <c r="U13" s="44" t="str">
        <f>"201,0825"</f>
        <v>201,0825</v>
      </c>
      <c r="V13" s="29" t="s">
        <v>326</v>
      </c>
    </row>
    <row r="14" spans="1:22" ht="12.75">
      <c r="A14" s="112"/>
      <c r="B14" s="110" t="s">
        <v>113</v>
      </c>
      <c r="C14" s="30" t="s">
        <v>114</v>
      </c>
      <c r="D14" s="30" t="s">
        <v>115</v>
      </c>
      <c r="E14" s="30" t="str">
        <f>"0,5932"</f>
        <v>0,5932</v>
      </c>
      <c r="F14" s="107" t="s">
        <v>14</v>
      </c>
      <c r="G14" s="30" t="s">
        <v>116</v>
      </c>
      <c r="H14" s="108" t="s">
        <v>194</v>
      </c>
      <c r="I14" s="49" t="s">
        <v>194</v>
      </c>
      <c r="J14" s="49" t="s">
        <v>194</v>
      </c>
      <c r="K14" s="46"/>
      <c r="L14" s="51" t="s">
        <v>37</v>
      </c>
      <c r="M14" s="51" t="s">
        <v>117</v>
      </c>
      <c r="N14" s="51" t="s">
        <v>195</v>
      </c>
      <c r="O14" s="46"/>
      <c r="P14" s="51" t="s">
        <v>194</v>
      </c>
      <c r="Q14" s="51" t="s">
        <v>196</v>
      </c>
      <c r="R14" s="49" t="s">
        <v>197</v>
      </c>
      <c r="S14" s="46"/>
      <c r="T14" s="47">
        <v>0</v>
      </c>
      <c r="U14" s="47" t="str">
        <f>"0,0000"</f>
        <v>0,0000</v>
      </c>
      <c r="V14" s="30" t="s">
        <v>327</v>
      </c>
    </row>
    <row r="15" ht="12.75">
      <c r="A15" s="37"/>
    </row>
    <row r="16" spans="1:21" ht="15.75">
      <c r="A16" s="37"/>
      <c r="B16" s="81" t="s">
        <v>119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2" ht="12.75">
      <c r="A17" s="36">
        <v>1</v>
      </c>
      <c r="B17" s="22" t="s">
        <v>198</v>
      </c>
      <c r="C17" s="22" t="s">
        <v>199</v>
      </c>
      <c r="D17" s="22" t="s">
        <v>200</v>
      </c>
      <c r="E17" s="22" t="str">
        <f>"0,5869"</f>
        <v>0,5869</v>
      </c>
      <c r="F17" s="22" t="s">
        <v>14</v>
      </c>
      <c r="G17" s="22" t="s">
        <v>321</v>
      </c>
      <c r="H17" s="43" t="s">
        <v>201</v>
      </c>
      <c r="I17" s="43" t="s">
        <v>196</v>
      </c>
      <c r="J17" s="42" t="s">
        <v>202</v>
      </c>
      <c r="K17" s="39"/>
      <c r="L17" s="42" t="s">
        <v>188</v>
      </c>
      <c r="M17" s="43" t="s">
        <v>188</v>
      </c>
      <c r="N17" s="43" t="s">
        <v>203</v>
      </c>
      <c r="O17" s="39"/>
      <c r="P17" s="43" t="s">
        <v>196</v>
      </c>
      <c r="Q17" s="43" t="s">
        <v>202</v>
      </c>
      <c r="R17" s="42" t="s">
        <v>204</v>
      </c>
      <c r="S17" s="39"/>
      <c r="T17" s="40">
        <v>682.5</v>
      </c>
      <c r="U17" s="40" t="str">
        <f>"400,5592"</f>
        <v>400,5592</v>
      </c>
      <c r="V17" s="22" t="s">
        <v>322</v>
      </c>
    </row>
    <row r="20" spans="2:3" ht="18">
      <c r="B20" s="24" t="s">
        <v>126</v>
      </c>
      <c r="C20" s="24"/>
    </row>
    <row r="21" spans="2:3" ht="15.75">
      <c r="B21" s="25" t="s">
        <v>138</v>
      </c>
      <c r="C21" s="25"/>
    </row>
    <row r="22" spans="2:3" ht="13.5">
      <c r="B22" s="26"/>
      <c r="C22" s="27" t="s">
        <v>139</v>
      </c>
    </row>
    <row r="23" spans="2:6" ht="13.5">
      <c r="B23" s="28" t="s">
        <v>129</v>
      </c>
      <c r="C23" s="28" t="s">
        <v>130</v>
      </c>
      <c r="D23" s="28" t="s">
        <v>131</v>
      </c>
      <c r="E23" s="28" t="s">
        <v>132</v>
      </c>
      <c r="F23" s="28" t="s">
        <v>133</v>
      </c>
    </row>
    <row r="24" spans="2:6" ht="12.75">
      <c r="B24" s="52" t="s">
        <v>184</v>
      </c>
      <c r="C24" s="21" t="s">
        <v>140</v>
      </c>
      <c r="D24" s="53" t="s">
        <v>54</v>
      </c>
      <c r="E24" s="53" t="s">
        <v>205</v>
      </c>
      <c r="F24" s="53" t="s">
        <v>206</v>
      </c>
    </row>
    <row r="26" spans="2:3" ht="13.5">
      <c r="B26" s="26"/>
      <c r="C26" s="27" t="s">
        <v>136</v>
      </c>
    </row>
    <row r="27" spans="2:6" ht="13.5">
      <c r="B27" s="28" t="s">
        <v>129</v>
      </c>
      <c r="C27" s="28" t="s">
        <v>130</v>
      </c>
      <c r="D27" s="28" t="s">
        <v>131</v>
      </c>
      <c r="E27" s="28" t="s">
        <v>132</v>
      </c>
      <c r="F27" s="28" t="s">
        <v>133</v>
      </c>
    </row>
    <row r="28" spans="2:6" ht="12.75">
      <c r="B28" s="52" t="s">
        <v>198</v>
      </c>
      <c r="C28" s="21" t="s">
        <v>136</v>
      </c>
      <c r="D28" s="53" t="s">
        <v>161</v>
      </c>
      <c r="E28" s="53" t="s">
        <v>207</v>
      </c>
      <c r="F28" s="53" t="s">
        <v>208</v>
      </c>
    </row>
    <row r="29" spans="2:6" ht="12.75">
      <c r="B29" s="52" t="s">
        <v>190</v>
      </c>
      <c r="C29" s="21" t="s">
        <v>136</v>
      </c>
      <c r="D29" s="53" t="s">
        <v>55</v>
      </c>
      <c r="E29" s="53" t="s">
        <v>209</v>
      </c>
      <c r="F29" s="53" t="s">
        <v>210</v>
      </c>
    </row>
  </sheetData>
  <sheetProtection/>
  <mergeCells count="20">
    <mergeCell ref="A4:A5"/>
    <mergeCell ref="A1:V1"/>
    <mergeCell ref="A2:V2"/>
    <mergeCell ref="A3:V3"/>
    <mergeCell ref="B16:U16"/>
    <mergeCell ref="T4:T5"/>
    <mergeCell ref="U4:U5"/>
    <mergeCell ref="V4:V5"/>
    <mergeCell ref="B6:U6"/>
    <mergeCell ref="B9:U9"/>
    <mergeCell ref="B12:U12"/>
    <mergeCell ref="H4:K4"/>
    <mergeCell ref="L4:O4"/>
    <mergeCell ref="P4:S4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D1">
      <selection activeCell="N20" sqref="N20"/>
    </sheetView>
  </sheetViews>
  <sheetFormatPr defaultColWidth="8.75390625" defaultRowHeight="12.75"/>
  <cols>
    <col min="1" max="1" width="7.375" style="0" bestFit="1" customWidth="1"/>
    <col min="2" max="2" width="26.00390625" style="21" bestFit="1" customWidth="1"/>
    <col min="3" max="3" width="24.125" style="2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24.00390625" style="21" bestFit="1" customWidth="1"/>
    <col min="8" max="10" width="5.625" style="21" bestFit="1" customWidth="1"/>
    <col min="11" max="11" width="4.625" style="21" bestFit="1" customWidth="1"/>
    <col min="12" max="12" width="11.25390625" style="21" bestFit="1" customWidth="1"/>
    <col min="13" max="13" width="8.625" style="21" bestFit="1" customWidth="1"/>
    <col min="14" max="14" width="16.00390625" style="21" customWidth="1"/>
  </cols>
  <sheetData>
    <row r="1" spans="1:14" ht="30.75" customHeight="1">
      <c r="A1" s="93" t="s">
        <v>330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30.75" customHeight="1">
      <c r="A2" s="93" t="s">
        <v>331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6.75" customHeight="1" thickBot="1">
      <c r="A3" s="93" t="s">
        <v>346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1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24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36">
        <v>1</v>
      </c>
      <c r="B7" s="22" t="s">
        <v>284</v>
      </c>
      <c r="C7" s="22" t="s">
        <v>285</v>
      </c>
      <c r="D7" s="22" t="s">
        <v>286</v>
      </c>
      <c r="E7" s="22" t="str">
        <f>"1,0317"</f>
        <v>1,0317</v>
      </c>
      <c r="F7" s="22" t="s">
        <v>14</v>
      </c>
      <c r="G7" s="22" t="s">
        <v>116</v>
      </c>
      <c r="H7" s="57" t="s">
        <v>187</v>
      </c>
      <c r="I7" s="58" t="s">
        <v>187</v>
      </c>
      <c r="J7" s="57" t="s">
        <v>43</v>
      </c>
      <c r="K7" s="38"/>
      <c r="L7" s="40">
        <v>115</v>
      </c>
      <c r="M7" s="40" t="str">
        <f>"118,6455"</f>
        <v>118,6455</v>
      </c>
      <c r="N7" s="22" t="s">
        <v>332</v>
      </c>
    </row>
    <row r="9" spans="2:13" ht="15.75">
      <c r="B9" s="81" t="s">
        <v>100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 ht="12.75">
      <c r="A10" s="32"/>
      <c r="B10" s="22" t="s">
        <v>113</v>
      </c>
      <c r="C10" s="22" t="s">
        <v>114</v>
      </c>
      <c r="D10" s="22" t="s">
        <v>115</v>
      </c>
      <c r="E10" s="22" t="str">
        <f>"0,5932"</f>
        <v>0,5932</v>
      </c>
      <c r="F10" s="22" t="s">
        <v>14</v>
      </c>
      <c r="G10" s="22" t="s">
        <v>116</v>
      </c>
      <c r="H10" s="57" t="s">
        <v>194</v>
      </c>
      <c r="I10" s="57" t="s">
        <v>194</v>
      </c>
      <c r="J10" s="57" t="s">
        <v>194</v>
      </c>
      <c r="K10" s="38"/>
      <c r="L10" s="40">
        <v>0</v>
      </c>
      <c r="M10" s="40" t="str">
        <f>"0,0000"</f>
        <v>0,0000</v>
      </c>
      <c r="N10" s="22" t="s">
        <v>333</v>
      </c>
    </row>
    <row r="12" spans="2:3" ht="18">
      <c r="B12" s="24" t="s">
        <v>126</v>
      </c>
      <c r="C12" s="24"/>
    </row>
    <row r="13" spans="2:3" ht="15.75">
      <c r="B13" s="25" t="s">
        <v>127</v>
      </c>
      <c r="C13" s="25"/>
    </row>
    <row r="14" spans="2:3" ht="13.5">
      <c r="B14" s="26"/>
      <c r="C14" s="27" t="s">
        <v>136</v>
      </c>
    </row>
    <row r="15" spans="2:6" ht="13.5">
      <c r="B15" s="28" t="s">
        <v>129</v>
      </c>
      <c r="C15" s="28" t="s">
        <v>130</v>
      </c>
      <c r="D15" s="28" t="s">
        <v>131</v>
      </c>
      <c r="E15" s="28" t="s">
        <v>132</v>
      </c>
      <c r="F15" s="28" t="s">
        <v>133</v>
      </c>
    </row>
    <row r="16" spans="2:6" ht="12.75">
      <c r="B16" s="52" t="s">
        <v>284</v>
      </c>
      <c r="C16" s="21" t="s">
        <v>136</v>
      </c>
      <c r="D16" s="53" t="s">
        <v>328</v>
      </c>
      <c r="E16" s="53" t="s">
        <v>187</v>
      </c>
      <c r="F16" s="53" t="s">
        <v>308</v>
      </c>
    </row>
  </sheetData>
  <sheetProtection/>
  <mergeCells count="16">
    <mergeCell ref="A4:A5"/>
    <mergeCell ref="A1:N1"/>
    <mergeCell ref="A2:N2"/>
    <mergeCell ref="A3:N3"/>
    <mergeCell ref="M4:M5"/>
    <mergeCell ref="N4:N5"/>
    <mergeCell ref="B6:M6"/>
    <mergeCell ref="B9:M9"/>
    <mergeCell ref="B4:B5"/>
    <mergeCell ref="C4:C5"/>
    <mergeCell ref="D4:D5"/>
    <mergeCell ref="E4:E5"/>
    <mergeCell ref="F4:F5"/>
    <mergeCell ref="G4:G5"/>
    <mergeCell ref="H4:K4"/>
    <mergeCell ref="L4:L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N43" sqref="N43:N44"/>
    </sheetView>
  </sheetViews>
  <sheetFormatPr defaultColWidth="9.125" defaultRowHeight="12.75"/>
  <cols>
    <col min="1" max="1" width="9.125" style="72" customWidth="1"/>
    <col min="2" max="2" width="18.00390625" style="4" customWidth="1"/>
    <col min="3" max="3" width="27.125" style="1" bestFit="1" customWidth="1"/>
    <col min="4" max="4" width="10.625" style="1" bestFit="1" customWidth="1"/>
    <col min="5" max="5" width="8.375" style="1" bestFit="1" customWidth="1"/>
    <col min="6" max="6" width="10.125" style="5" bestFit="1" customWidth="1"/>
    <col min="7" max="7" width="26.125" style="5" bestFit="1" customWidth="1"/>
    <col min="8" max="10" width="5.625" style="1" bestFit="1" customWidth="1"/>
    <col min="11" max="11" width="4.625" style="1" bestFit="1" customWidth="1"/>
    <col min="12" max="12" width="11.25390625" style="4" bestFit="1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30" customHeight="1">
      <c r="A2" s="93" t="s">
        <v>334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0.75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2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92" t="s">
        <v>10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60" t="s">
        <v>335</v>
      </c>
      <c r="B7" s="55" t="s">
        <v>11</v>
      </c>
      <c r="C7" s="6" t="s">
        <v>12</v>
      </c>
      <c r="D7" s="6" t="s">
        <v>13</v>
      </c>
      <c r="E7" s="6" t="str">
        <f>"1,1866"</f>
        <v>1,1866</v>
      </c>
      <c r="F7" s="7" t="s">
        <v>14</v>
      </c>
      <c r="G7" s="22" t="s">
        <v>321</v>
      </c>
      <c r="H7" s="67" t="s">
        <v>15</v>
      </c>
      <c r="I7" s="43" t="s">
        <v>15</v>
      </c>
      <c r="J7" s="67" t="s">
        <v>16</v>
      </c>
      <c r="K7" s="59"/>
      <c r="L7" s="60" t="s">
        <v>17</v>
      </c>
      <c r="M7" s="60" t="str">
        <f>"59,3300"</f>
        <v>59,3300</v>
      </c>
      <c r="N7" s="7" t="s">
        <v>339</v>
      </c>
    </row>
    <row r="9" spans="2:13" ht="15.75">
      <c r="B9" s="91" t="s">
        <v>18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 ht="12.75">
      <c r="A10" s="60" t="s">
        <v>335</v>
      </c>
      <c r="B10" s="55" t="s">
        <v>19</v>
      </c>
      <c r="C10" s="6" t="s">
        <v>20</v>
      </c>
      <c r="D10" s="6" t="s">
        <v>21</v>
      </c>
      <c r="E10" s="6" t="str">
        <f>"1,1416"</f>
        <v>1,1416</v>
      </c>
      <c r="F10" s="7" t="s">
        <v>14</v>
      </c>
      <c r="G10" s="22" t="s">
        <v>321</v>
      </c>
      <c r="H10" s="43" t="s">
        <v>15</v>
      </c>
      <c r="I10" s="43" t="s">
        <v>16</v>
      </c>
      <c r="J10" s="67" t="s">
        <v>22</v>
      </c>
      <c r="K10" s="59"/>
      <c r="L10" s="60" t="s">
        <v>23</v>
      </c>
      <c r="M10" s="60" t="str">
        <f>"62,7880"</f>
        <v>62,7880</v>
      </c>
      <c r="N10" s="7" t="s">
        <v>339</v>
      </c>
    </row>
    <row r="12" spans="2:13" ht="15.75">
      <c r="B12" s="91" t="s">
        <v>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4" ht="12.75">
      <c r="A13" s="60" t="s">
        <v>335</v>
      </c>
      <c r="B13" s="55" t="s">
        <v>25</v>
      </c>
      <c r="C13" s="6" t="s">
        <v>26</v>
      </c>
      <c r="D13" s="6" t="s">
        <v>27</v>
      </c>
      <c r="E13" s="6" t="str">
        <f>"0,7756"</f>
        <v>0,7756</v>
      </c>
      <c r="F13" s="7" t="s">
        <v>14</v>
      </c>
      <c r="G13" s="22" t="s">
        <v>321</v>
      </c>
      <c r="H13" s="67" t="s">
        <v>28</v>
      </c>
      <c r="I13" s="67" t="s">
        <v>29</v>
      </c>
      <c r="J13" s="43" t="s">
        <v>29</v>
      </c>
      <c r="K13" s="59"/>
      <c r="L13" s="60" t="s">
        <v>30</v>
      </c>
      <c r="M13" s="60" t="str">
        <f>"69,8040"</f>
        <v>69,8040</v>
      </c>
      <c r="N13" s="7" t="s">
        <v>339</v>
      </c>
    </row>
    <row r="15" spans="2:13" ht="15.75">
      <c r="B15" s="91" t="s">
        <v>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4" ht="12.75">
      <c r="A16" s="61" t="s">
        <v>335</v>
      </c>
      <c r="B16" s="102" t="s">
        <v>32</v>
      </c>
      <c r="C16" s="8" t="s">
        <v>33</v>
      </c>
      <c r="D16" s="8" t="s">
        <v>34</v>
      </c>
      <c r="E16" s="8" t="str">
        <f>"0,7235"</f>
        <v>0,7235</v>
      </c>
      <c r="F16" s="94" t="s">
        <v>14</v>
      </c>
      <c r="G16" s="29" t="s">
        <v>321</v>
      </c>
      <c r="H16" s="97" t="s">
        <v>35</v>
      </c>
      <c r="I16" s="50" t="s">
        <v>36</v>
      </c>
      <c r="J16" s="68" t="s">
        <v>37</v>
      </c>
      <c r="K16" s="62"/>
      <c r="L16" s="61" t="s">
        <v>38</v>
      </c>
      <c r="M16" s="118" t="str">
        <f>"115,7600"</f>
        <v>115,7600</v>
      </c>
      <c r="N16" s="9" t="s">
        <v>339</v>
      </c>
    </row>
    <row r="17" spans="1:14" ht="12.75">
      <c r="A17" s="63" t="s">
        <v>336</v>
      </c>
      <c r="B17" s="103" t="s">
        <v>39</v>
      </c>
      <c r="C17" s="10" t="s">
        <v>40</v>
      </c>
      <c r="D17" s="10" t="s">
        <v>41</v>
      </c>
      <c r="E17" s="10" t="str">
        <f>"0,7242"</f>
        <v>0,7242</v>
      </c>
      <c r="F17" s="95" t="s">
        <v>14</v>
      </c>
      <c r="G17" s="31" t="s">
        <v>321</v>
      </c>
      <c r="H17" s="98" t="s">
        <v>42</v>
      </c>
      <c r="I17" s="69" t="s">
        <v>43</v>
      </c>
      <c r="J17" s="71" t="s">
        <v>43</v>
      </c>
      <c r="K17" s="64"/>
      <c r="L17" s="63" t="s">
        <v>44</v>
      </c>
      <c r="M17" s="119" t="str">
        <f>"94,1460"</f>
        <v>94,1460</v>
      </c>
      <c r="N17" s="11" t="s">
        <v>339</v>
      </c>
    </row>
    <row r="18" spans="1:14" ht="12.75">
      <c r="A18" s="66" t="s">
        <v>337</v>
      </c>
      <c r="B18" s="104" t="s">
        <v>45</v>
      </c>
      <c r="C18" s="12" t="s">
        <v>46</v>
      </c>
      <c r="D18" s="12" t="s">
        <v>47</v>
      </c>
      <c r="E18" s="12" t="str">
        <f>"0,7535"</f>
        <v>0,7535</v>
      </c>
      <c r="F18" s="96" t="s">
        <v>14</v>
      </c>
      <c r="G18" s="30" t="s">
        <v>321</v>
      </c>
      <c r="H18" s="99" t="s">
        <v>48</v>
      </c>
      <c r="I18" s="70" t="s">
        <v>48</v>
      </c>
      <c r="J18" s="51" t="s">
        <v>48</v>
      </c>
      <c r="K18" s="65"/>
      <c r="L18" s="66" t="s">
        <v>49</v>
      </c>
      <c r="M18" s="120" t="str">
        <f>"79,1175"</f>
        <v>79,1175</v>
      </c>
      <c r="N18" s="13" t="s">
        <v>339</v>
      </c>
    </row>
    <row r="20" spans="2:13" ht="15.75">
      <c r="B20" s="91" t="s">
        <v>50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4" ht="12.75">
      <c r="A21" s="61" t="s">
        <v>335</v>
      </c>
      <c r="B21" s="102" t="s">
        <v>51</v>
      </c>
      <c r="C21" s="8" t="s">
        <v>52</v>
      </c>
      <c r="D21" s="8" t="s">
        <v>53</v>
      </c>
      <c r="E21" s="8" t="str">
        <f>"0,6785"</f>
        <v>0,6785</v>
      </c>
      <c r="F21" s="94" t="s">
        <v>14</v>
      </c>
      <c r="G21" s="29" t="s">
        <v>321</v>
      </c>
      <c r="H21" s="97" t="s">
        <v>54</v>
      </c>
      <c r="I21" s="50" t="s">
        <v>48</v>
      </c>
      <c r="J21" s="50" t="s">
        <v>55</v>
      </c>
      <c r="K21" s="62"/>
      <c r="L21" s="61" t="s">
        <v>56</v>
      </c>
      <c r="M21" s="118" t="str">
        <f>"74,6350"</f>
        <v>74,6350</v>
      </c>
      <c r="N21" s="9" t="s">
        <v>339</v>
      </c>
    </row>
    <row r="22" spans="1:14" ht="12.75">
      <c r="A22" s="63" t="s">
        <v>335</v>
      </c>
      <c r="B22" s="103" t="s">
        <v>57</v>
      </c>
      <c r="C22" s="10" t="s">
        <v>58</v>
      </c>
      <c r="D22" s="10" t="s">
        <v>59</v>
      </c>
      <c r="E22" s="10" t="str">
        <f>"0,6744"</f>
        <v>0,6744</v>
      </c>
      <c r="F22" s="95" t="s">
        <v>14</v>
      </c>
      <c r="G22" s="31" t="s">
        <v>321</v>
      </c>
      <c r="H22" s="98" t="s">
        <v>43</v>
      </c>
      <c r="I22" s="69" t="s">
        <v>60</v>
      </c>
      <c r="J22" s="69" t="s">
        <v>60</v>
      </c>
      <c r="K22" s="64"/>
      <c r="L22" s="63" t="s">
        <v>44</v>
      </c>
      <c r="M22" s="119" t="str">
        <f>"87,6720"</f>
        <v>87,6720</v>
      </c>
      <c r="N22" s="11" t="s">
        <v>339</v>
      </c>
    </row>
    <row r="23" spans="1:14" ht="12.75">
      <c r="A23" s="66" t="s">
        <v>335</v>
      </c>
      <c r="B23" s="104" t="s">
        <v>61</v>
      </c>
      <c r="C23" s="12" t="s">
        <v>62</v>
      </c>
      <c r="D23" s="12" t="s">
        <v>63</v>
      </c>
      <c r="E23" s="12" t="str">
        <f>"0,6769"</f>
        <v>0,6769</v>
      </c>
      <c r="F23" s="96" t="s">
        <v>14</v>
      </c>
      <c r="G23" s="30" t="s">
        <v>321</v>
      </c>
      <c r="H23" s="100" t="s">
        <v>64</v>
      </c>
      <c r="I23" s="70" t="s">
        <v>65</v>
      </c>
      <c r="J23" s="70" t="s">
        <v>35</v>
      </c>
      <c r="K23" s="65"/>
      <c r="L23" s="66" t="s">
        <v>66</v>
      </c>
      <c r="M23" s="120" t="str">
        <f>"100,3420"</f>
        <v>100,3420</v>
      </c>
      <c r="N23" s="13" t="s">
        <v>339</v>
      </c>
    </row>
    <row r="25" spans="2:13" ht="15.75">
      <c r="B25" s="91" t="s">
        <v>67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4" ht="12.75">
      <c r="A26" s="61"/>
      <c r="B26" s="102" t="s">
        <v>68</v>
      </c>
      <c r="C26" s="8" t="s">
        <v>69</v>
      </c>
      <c r="D26" s="8" t="s">
        <v>70</v>
      </c>
      <c r="E26" s="8" t="str">
        <f>"0,6536"</f>
        <v>0,6536</v>
      </c>
      <c r="F26" s="94" t="s">
        <v>14</v>
      </c>
      <c r="G26" s="29" t="s">
        <v>321</v>
      </c>
      <c r="H26" s="101" t="s">
        <v>71</v>
      </c>
      <c r="I26" s="68" t="s">
        <v>71</v>
      </c>
      <c r="J26" s="68" t="s">
        <v>71</v>
      </c>
      <c r="K26" s="62"/>
      <c r="L26" s="61" t="s">
        <v>72</v>
      </c>
      <c r="M26" s="118" t="str">
        <f>"0,0000"</f>
        <v>0,0000</v>
      </c>
      <c r="N26" s="9" t="s">
        <v>339</v>
      </c>
    </row>
    <row r="27" spans="1:14" ht="12.75">
      <c r="A27" s="63" t="s">
        <v>335</v>
      </c>
      <c r="B27" s="103" t="s">
        <v>73</v>
      </c>
      <c r="C27" s="10" t="s">
        <v>74</v>
      </c>
      <c r="D27" s="10" t="s">
        <v>75</v>
      </c>
      <c r="E27" s="10" t="str">
        <f>"0,6384"</f>
        <v>0,6384</v>
      </c>
      <c r="F27" s="95" t="s">
        <v>14</v>
      </c>
      <c r="G27" s="31" t="s">
        <v>321</v>
      </c>
      <c r="H27" s="98" t="s">
        <v>76</v>
      </c>
      <c r="I27" s="71" t="s">
        <v>37</v>
      </c>
      <c r="J27" s="71" t="s">
        <v>77</v>
      </c>
      <c r="K27" s="64"/>
      <c r="L27" s="63" t="s">
        <v>78</v>
      </c>
      <c r="M27" s="119" t="str">
        <f>"108,5280"</f>
        <v>108,5280</v>
      </c>
      <c r="N27" s="11" t="s">
        <v>339</v>
      </c>
    </row>
    <row r="28" spans="1:14" ht="12.75">
      <c r="A28" s="63" t="s">
        <v>336</v>
      </c>
      <c r="B28" s="103" t="s">
        <v>79</v>
      </c>
      <c r="C28" s="10" t="s">
        <v>80</v>
      </c>
      <c r="D28" s="10" t="s">
        <v>81</v>
      </c>
      <c r="E28" s="10" t="str">
        <f>"0,6391"</f>
        <v>0,6391</v>
      </c>
      <c r="F28" s="95" t="s">
        <v>14</v>
      </c>
      <c r="G28" s="31" t="s">
        <v>321</v>
      </c>
      <c r="H28" s="98" t="s">
        <v>65</v>
      </c>
      <c r="I28" s="69" t="s">
        <v>35</v>
      </c>
      <c r="J28" s="71" t="s">
        <v>36</v>
      </c>
      <c r="K28" s="64"/>
      <c r="L28" s="63" t="s">
        <v>38</v>
      </c>
      <c r="M28" s="119" t="str">
        <f>"102,2560"</f>
        <v>102,2560</v>
      </c>
      <c r="N28" s="11" t="s">
        <v>339</v>
      </c>
    </row>
    <row r="29" spans="1:14" ht="12.75">
      <c r="A29" s="63" t="s">
        <v>337</v>
      </c>
      <c r="B29" s="103" t="s">
        <v>82</v>
      </c>
      <c r="C29" s="10" t="s">
        <v>83</v>
      </c>
      <c r="D29" s="10" t="s">
        <v>84</v>
      </c>
      <c r="E29" s="10" t="str">
        <f>"0,6388"</f>
        <v>0,6388</v>
      </c>
      <c r="F29" s="95" t="s">
        <v>14</v>
      </c>
      <c r="G29" s="31" t="s">
        <v>321</v>
      </c>
      <c r="H29" s="98" t="s">
        <v>71</v>
      </c>
      <c r="I29" s="69" t="s">
        <v>65</v>
      </c>
      <c r="J29" s="71" t="s">
        <v>65</v>
      </c>
      <c r="K29" s="64"/>
      <c r="L29" s="63" t="s">
        <v>85</v>
      </c>
      <c r="M29" s="119" t="str">
        <f>"97,4170"</f>
        <v>97,4170</v>
      </c>
      <c r="N29" s="11" t="s">
        <v>339</v>
      </c>
    </row>
    <row r="30" spans="1:14" ht="12.75">
      <c r="A30" s="66" t="s">
        <v>338</v>
      </c>
      <c r="B30" s="104" t="s">
        <v>86</v>
      </c>
      <c r="C30" s="12" t="s">
        <v>87</v>
      </c>
      <c r="D30" s="12" t="s">
        <v>75</v>
      </c>
      <c r="E30" s="12" t="str">
        <f>"0,6384"</f>
        <v>0,6384</v>
      </c>
      <c r="F30" s="96" t="s">
        <v>14</v>
      </c>
      <c r="G30" s="30" t="s">
        <v>321</v>
      </c>
      <c r="H30" s="99" t="s">
        <v>88</v>
      </c>
      <c r="I30" s="70" t="s">
        <v>88</v>
      </c>
      <c r="J30" s="51" t="s">
        <v>88</v>
      </c>
      <c r="K30" s="65"/>
      <c r="L30" s="66" t="s">
        <v>89</v>
      </c>
      <c r="M30" s="120" t="str">
        <f>"86,1840"</f>
        <v>86,1840</v>
      </c>
      <c r="N30" s="13" t="s">
        <v>340</v>
      </c>
    </row>
    <row r="32" spans="2:13" ht="15.75">
      <c r="B32" s="91" t="s">
        <v>90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4" ht="12.75">
      <c r="A33" s="61" t="s">
        <v>335</v>
      </c>
      <c r="B33" s="102" t="s">
        <v>91</v>
      </c>
      <c r="C33" s="8" t="s">
        <v>92</v>
      </c>
      <c r="D33" s="8" t="s">
        <v>93</v>
      </c>
      <c r="E33" s="8" t="str">
        <f>"0,6116"</f>
        <v>0,6116</v>
      </c>
      <c r="F33" s="94" t="s">
        <v>14</v>
      </c>
      <c r="G33" s="29" t="s">
        <v>321</v>
      </c>
      <c r="H33" s="97" t="s">
        <v>35</v>
      </c>
      <c r="I33" s="50" t="s">
        <v>36</v>
      </c>
      <c r="J33" s="68" t="s">
        <v>37</v>
      </c>
      <c r="K33" s="62"/>
      <c r="L33" s="61" t="s">
        <v>38</v>
      </c>
      <c r="M33" s="118" t="str">
        <f>"97,8560"</f>
        <v>97,8560</v>
      </c>
      <c r="N33" s="9" t="s">
        <v>339</v>
      </c>
    </row>
    <row r="34" spans="1:14" ht="12.75">
      <c r="A34" s="63" t="s">
        <v>336</v>
      </c>
      <c r="B34" s="103" t="s">
        <v>94</v>
      </c>
      <c r="C34" s="10" t="s">
        <v>95</v>
      </c>
      <c r="D34" s="10" t="s">
        <v>96</v>
      </c>
      <c r="E34" s="10" t="str">
        <f>"0,6180"</f>
        <v>0,6180</v>
      </c>
      <c r="F34" s="95" t="s">
        <v>14</v>
      </c>
      <c r="G34" s="31" t="s">
        <v>321</v>
      </c>
      <c r="H34" s="105" t="s">
        <v>35</v>
      </c>
      <c r="I34" s="69" t="s">
        <v>97</v>
      </c>
      <c r="J34" s="71" t="s">
        <v>97</v>
      </c>
      <c r="K34" s="64"/>
      <c r="L34" s="63" t="s">
        <v>98</v>
      </c>
      <c r="M34" s="119" t="str">
        <f>"97,3350"</f>
        <v>97,3350</v>
      </c>
      <c r="N34" s="11" t="s">
        <v>339</v>
      </c>
    </row>
    <row r="35" spans="1:14" ht="12.75">
      <c r="A35" s="66" t="s">
        <v>335</v>
      </c>
      <c r="B35" s="104" t="s">
        <v>91</v>
      </c>
      <c r="C35" s="12" t="s">
        <v>99</v>
      </c>
      <c r="D35" s="12" t="s">
        <v>93</v>
      </c>
      <c r="E35" s="12" t="str">
        <f>"0,6116"</f>
        <v>0,6116</v>
      </c>
      <c r="F35" s="96" t="s">
        <v>14</v>
      </c>
      <c r="G35" s="30" t="s">
        <v>321</v>
      </c>
      <c r="H35" s="100" t="s">
        <v>35</v>
      </c>
      <c r="I35" s="51" t="s">
        <v>36</v>
      </c>
      <c r="J35" s="70" t="s">
        <v>37</v>
      </c>
      <c r="K35" s="65"/>
      <c r="L35" s="66" t="s">
        <v>38</v>
      </c>
      <c r="M35" s="120" t="str">
        <f>"97,8560"</f>
        <v>97,8560</v>
      </c>
      <c r="N35" s="13" t="s">
        <v>339</v>
      </c>
    </row>
    <row r="37" spans="2:13" ht="15.75">
      <c r="B37" s="91" t="s">
        <v>100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4" ht="12.75">
      <c r="A38" s="61" t="s">
        <v>335</v>
      </c>
      <c r="B38" s="102" t="s">
        <v>101</v>
      </c>
      <c r="C38" s="8" t="s">
        <v>102</v>
      </c>
      <c r="D38" s="8" t="s">
        <v>103</v>
      </c>
      <c r="E38" s="8" t="str">
        <f>"0,6021"</f>
        <v>0,6021</v>
      </c>
      <c r="F38" s="94" t="s">
        <v>14</v>
      </c>
      <c r="G38" s="29" t="s">
        <v>321</v>
      </c>
      <c r="H38" s="97" t="s">
        <v>88</v>
      </c>
      <c r="I38" s="50" t="s">
        <v>71</v>
      </c>
      <c r="J38" s="68" t="s">
        <v>104</v>
      </c>
      <c r="K38" s="62"/>
      <c r="L38" s="61" t="s">
        <v>105</v>
      </c>
      <c r="M38" s="118" t="str">
        <f>"84,2940"</f>
        <v>84,2940</v>
      </c>
      <c r="N38" s="9" t="s">
        <v>339</v>
      </c>
    </row>
    <row r="39" spans="1:14" ht="12.75">
      <c r="A39" s="63" t="s">
        <v>335</v>
      </c>
      <c r="B39" s="103" t="s">
        <v>106</v>
      </c>
      <c r="C39" s="10" t="s">
        <v>107</v>
      </c>
      <c r="D39" s="10" t="s">
        <v>108</v>
      </c>
      <c r="E39" s="10" t="str">
        <f>"0,5948"</f>
        <v>0,5948</v>
      </c>
      <c r="F39" s="95" t="s">
        <v>14</v>
      </c>
      <c r="G39" s="31" t="s">
        <v>321</v>
      </c>
      <c r="H39" s="98" t="s">
        <v>109</v>
      </c>
      <c r="I39" s="71" t="s">
        <v>110</v>
      </c>
      <c r="J39" s="69" t="s">
        <v>111</v>
      </c>
      <c r="K39" s="64"/>
      <c r="L39" s="63" t="s">
        <v>112</v>
      </c>
      <c r="M39" s="119" t="str">
        <f>"129,3690"</f>
        <v>129,3690</v>
      </c>
      <c r="N39" s="11" t="s">
        <v>339</v>
      </c>
    </row>
    <row r="40" spans="1:14" ht="12.75">
      <c r="A40" s="66" t="s">
        <v>336</v>
      </c>
      <c r="B40" s="104" t="s">
        <v>113</v>
      </c>
      <c r="C40" s="12" t="s">
        <v>114</v>
      </c>
      <c r="D40" s="12" t="s">
        <v>115</v>
      </c>
      <c r="E40" s="12" t="str">
        <f>"0,5932"</f>
        <v>0,5932</v>
      </c>
      <c r="F40" s="96" t="s">
        <v>14</v>
      </c>
      <c r="G40" s="13" t="s">
        <v>116</v>
      </c>
      <c r="H40" s="100" t="s">
        <v>117</v>
      </c>
      <c r="I40" s="65"/>
      <c r="J40" s="65"/>
      <c r="K40" s="65"/>
      <c r="L40" s="66" t="s">
        <v>118</v>
      </c>
      <c r="M40" s="120" t="str">
        <f>"99,3610"</f>
        <v>99,3610</v>
      </c>
      <c r="N40" s="13" t="s">
        <v>333</v>
      </c>
    </row>
    <row r="42" spans="2:13" ht="15.75">
      <c r="B42" s="91" t="s">
        <v>119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4" ht="12.75">
      <c r="A43" s="61" t="s">
        <v>335</v>
      </c>
      <c r="B43" s="102" t="s">
        <v>120</v>
      </c>
      <c r="C43" s="8" t="s">
        <v>121</v>
      </c>
      <c r="D43" s="8" t="s">
        <v>122</v>
      </c>
      <c r="E43" s="8" t="str">
        <f>"0,5843"</f>
        <v>0,5843</v>
      </c>
      <c r="F43" s="94" t="s">
        <v>14</v>
      </c>
      <c r="G43" s="29" t="s">
        <v>321</v>
      </c>
      <c r="H43" s="97" t="s">
        <v>36</v>
      </c>
      <c r="I43" s="50" t="s">
        <v>37</v>
      </c>
      <c r="J43" s="50" t="s">
        <v>77</v>
      </c>
      <c r="K43" s="62"/>
      <c r="L43" s="61" t="s">
        <v>78</v>
      </c>
      <c r="M43" s="118" t="str">
        <f>"99,3310"</f>
        <v>99,3310</v>
      </c>
      <c r="N43" s="9" t="s">
        <v>339</v>
      </c>
    </row>
    <row r="44" spans="1:14" ht="12.75">
      <c r="A44" s="66" t="s">
        <v>336</v>
      </c>
      <c r="B44" s="104" t="s">
        <v>123</v>
      </c>
      <c r="C44" s="12" t="s">
        <v>124</v>
      </c>
      <c r="D44" s="12" t="s">
        <v>125</v>
      </c>
      <c r="E44" s="12" t="str">
        <f>"0,5799"</f>
        <v>0,5799</v>
      </c>
      <c r="F44" s="96" t="s">
        <v>14</v>
      </c>
      <c r="G44" s="30" t="s">
        <v>321</v>
      </c>
      <c r="H44" s="99" t="s">
        <v>71</v>
      </c>
      <c r="I44" s="51" t="s">
        <v>71</v>
      </c>
      <c r="J44" s="51" t="s">
        <v>64</v>
      </c>
      <c r="K44" s="65"/>
      <c r="L44" s="66" t="s">
        <v>66</v>
      </c>
      <c r="M44" s="120" t="str">
        <f>"85,5353"</f>
        <v>85,5353</v>
      </c>
      <c r="N44" s="13" t="s">
        <v>339</v>
      </c>
    </row>
    <row r="47" spans="2:3" ht="18">
      <c r="B47" s="14" t="s">
        <v>126</v>
      </c>
      <c r="C47" s="15"/>
    </row>
    <row r="48" spans="2:3" ht="15.75">
      <c r="B48" s="16" t="s">
        <v>127</v>
      </c>
      <c r="C48" s="17"/>
    </row>
    <row r="49" spans="2:3" ht="13.5">
      <c r="B49" s="18"/>
      <c r="C49" s="19" t="s">
        <v>128</v>
      </c>
    </row>
    <row r="50" spans="2:6" ht="13.5">
      <c r="B50" s="20" t="s">
        <v>129</v>
      </c>
      <c r="C50" s="20" t="s">
        <v>130</v>
      </c>
      <c r="D50" s="20" t="s">
        <v>131</v>
      </c>
      <c r="E50" s="20" t="s">
        <v>132</v>
      </c>
      <c r="F50" s="20" t="s">
        <v>133</v>
      </c>
    </row>
    <row r="51" spans="2:6" ht="12.75">
      <c r="B51" s="56" t="s">
        <v>11</v>
      </c>
      <c r="C51" s="1" t="s">
        <v>134</v>
      </c>
      <c r="D51" s="72" t="s">
        <v>341</v>
      </c>
      <c r="E51" s="72" t="s">
        <v>15</v>
      </c>
      <c r="F51" s="4" t="s">
        <v>135</v>
      </c>
    </row>
    <row r="53" spans="2:3" ht="13.5">
      <c r="B53" s="18"/>
      <c r="C53" s="19" t="s">
        <v>136</v>
      </c>
    </row>
    <row r="54" spans="2:6" ht="13.5">
      <c r="B54" s="20" t="s">
        <v>129</v>
      </c>
      <c r="C54" s="20" t="s">
        <v>130</v>
      </c>
      <c r="D54" s="20" t="s">
        <v>131</v>
      </c>
      <c r="E54" s="20" t="s">
        <v>132</v>
      </c>
      <c r="F54" s="20" t="s">
        <v>133</v>
      </c>
    </row>
    <row r="55" spans="2:6" ht="12.75">
      <c r="B55" s="56" t="s">
        <v>19</v>
      </c>
      <c r="C55" s="1" t="s">
        <v>136</v>
      </c>
      <c r="D55" s="72" t="s">
        <v>235</v>
      </c>
      <c r="E55" s="72" t="s">
        <v>16</v>
      </c>
      <c r="F55" s="4" t="s">
        <v>137</v>
      </c>
    </row>
    <row r="57" spans="2:3" ht="15.75">
      <c r="B57" s="16" t="s">
        <v>138</v>
      </c>
      <c r="C57" s="17"/>
    </row>
    <row r="58" spans="2:3" ht="13.5">
      <c r="B58" s="18"/>
      <c r="C58" s="19" t="s">
        <v>139</v>
      </c>
    </row>
    <row r="59" spans="2:6" ht="13.5">
      <c r="B59" s="20" t="s">
        <v>129</v>
      </c>
      <c r="C59" s="20" t="s">
        <v>130</v>
      </c>
      <c r="D59" s="20" t="s">
        <v>131</v>
      </c>
      <c r="E59" s="20" t="s">
        <v>132</v>
      </c>
      <c r="F59" s="20" t="s">
        <v>133</v>
      </c>
    </row>
    <row r="60" spans="2:6" ht="12.75">
      <c r="B60" s="56" t="s">
        <v>51</v>
      </c>
      <c r="C60" s="1" t="s">
        <v>140</v>
      </c>
      <c r="D60" s="72" t="s">
        <v>342</v>
      </c>
      <c r="E60" s="72" t="s">
        <v>55</v>
      </c>
      <c r="F60" s="4" t="s">
        <v>141</v>
      </c>
    </row>
    <row r="62" spans="2:3" ht="13.5">
      <c r="B62" s="18"/>
      <c r="C62" s="19" t="s">
        <v>128</v>
      </c>
    </row>
    <row r="63" spans="2:6" ht="13.5">
      <c r="B63" s="20" t="s">
        <v>129</v>
      </c>
      <c r="C63" s="20" t="s">
        <v>130</v>
      </c>
      <c r="D63" s="20" t="s">
        <v>131</v>
      </c>
      <c r="E63" s="20" t="s">
        <v>132</v>
      </c>
      <c r="F63" s="20" t="s">
        <v>133</v>
      </c>
    </row>
    <row r="64" spans="2:6" ht="12.75">
      <c r="B64" s="56" t="s">
        <v>91</v>
      </c>
      <c r="C64" s="1" t="s">
        <v>134</v>
      </c>
      <c r="D64" s="73">
        <v>100</v>
      </c>
      <c r="E64" s="72" t="s">
        <v>36</v>
      </c>
      <c r="F64" s="4" t="s">
        <v>142</v>
      </c>
    </row>
    <row r="65" spans="2:6" ht="12.75">
      <c r="B65" s="56" t="s">
        <v>94</v>
      </c>
      <c r="C65" s="1" t="s">
        <v>134</v>
      </c>
      <c r="D65" s="73">
        <v>100</v>
      </c>
      <c r="E65" s="72" t="s">
        <v>97</v>
      </c>
      <c r="F65" s="4" t="s">
        <v>143</v>
      </c>
    </row>
    <row r="66" spans="2:6" ht="12.75">
      <c r="B66" s="56" t="s">
        <v>101</v>
      </c>
      <c r="C66" s="1" t="s">
        <v>134</v>
      </c>
      <c r="D66" s="73">
        <v>110</v>
      </c>
      <c r="E66" s="72" t="s">
        <v>71</v>
      </c>
      <c r="F66" s="4" t="s">
        <v>144</v>
      </c>
    </row>
    <row r="68" spans="2:3" ht="13.5">
      <c r="B68" s="18"/>
      <c r="C68" s="19" t="s">
        <v>136</v>
      </c>
    </row>
    <row r="69" spans="2:6" ht="13.5">
      <c r="B69" s="20" t="s">
        <v>129</v>
      </c>
      <c r="C69" s="20" t="s">
        <v>130</v>
      </c>
      <c r="D69" s="20" t="s">
        <v>131</v>
      </c>
      <c r="E69" s="20" t="s">
        <v>132</v>
      </c>
      <c r="F69" s="20" t="s">
        <v>133</v>
      </c>
    </row>
    <row r="70" spans="2:6" ht="12.75">
      <c r="B70" s="56" t="s">
        <v>106</v>
      </c>
      <c r="C70" s="1" t="s">
        <v>136</v>
      </c>
      <c r="D70" s="73">
        <v>110</v>
      </c>
      <c r="E70" s="72" t="s">
        <v>110</v>
      </c>
      <c r="F70" s="4" t="s">
        <v>145</v>
      </c>
    </row>
    <row r="71" spans="2:6" ht="12.75">
      <c r="B71" s="56" t="s">
        <v>32</v>
      </c>
      <c r="C71" s="1" t="s">
        <v>136</v>
      </c>
      <c r="D71" s="72" t="s">
        <v>168</v>
      </c>
      <c r="E71" s="72" t="s">
        <v>36</v>
      </c>
      <c r="F71" s="4" t="s">
        <v>146</v>
      </c>
    </row>
    <row r="72" spans="2:6" ht="12.75">
      <c r="B72" s="56" t="s">
        <v>73</v>
      </c>
      <c r="C72" s="1" t="s">
        <v>136</v>
      </c>
      <c r="D72" s="72" t="s">
        <v>29</v>
      </c>
      <c r="E72" s="72" t="s">
        <v>77</v>
      </c>
      <c r="F72" s="4" t="s">
        <v>147</v>
      </c>
    </row>
    <row r="74" spans="2:3" ht="13.5">
      <c r="B74" s="18"/>
      <c r="C74" s="19" t="s">
        <v>148</v>
      </c>
    </row>
    <row r="75" spans="2:6" ht="13.5">
      <c r="B75" s="20" t="s">
        <v>129</v>
      </c>
      <c r="C75" s="20" t="s">
        <v>130</v>
      </c>
      <c r="D75" s="20" t="s">
        <v>131</v>
      </c>
      <c r="E75" s="20" t="s">
        <v>132</v>
      </c>
      <c r="F75" s="20" t="s">
        <v>133</v>
      </c>
    </row>
    <row r="76" spans="2:6" ht="12.75">
      <c r="B76" s="56" t="s">
        <v>61</v>
      </c>
      <c r="C76" s="1" t="s">
        <v>149</v>
      </c>
      <c r="D76" s="72" t="s">
        <v>342</v>
      </c>
      <c r="E76" s="72" t="s">
        <v>64</v>
      </c>
      <c r="F76" s="4" t="s">
        <v>150</v>
      </c>
    </row>
  </sheetData>
  <sheetProtection/>
  <mergeCells count="23">
    <mergeCell ref="H4:K4"/>
    <mergeCell ref="B4:B5"/>
    <mergeCell ref="E4:E5"/>
    <mergeCell ref="C4:C5"/>
    <mergeCell ref="D4:D5"/>
    <mergeCell ref="B37:M37"/>
    <mergeCell ref="A4:A5"/>
    <mergeCell ref="A1:N1"/>
    <mergeCell ref="A2:N2"/>
    <mergeCell ref="A3:N3"/>
    <mergeCell ref="B25:M25"/>
    <mergeCell ref="B32:M32"/>
    <mergeCell ref="M4:M5"/>
    <mergeCell ref="B42:M42"/>
    <mergeCell ref="N4:N5"/>
    <mergeCell ref="G4:G5"/>
    <mergeCell ref="F4:F5"/>
    <mergeCell ref="B6:M6"/>
    <mergeCell ref="B9:M9"/>
    <mergeCell ref="B12:M12"/>
    <mergeCell ref="L4:L5"/>
    <mergeCell ref="B15:M15"/>
    <mergeCell ref="B20:M2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101" zoomScaleNormal="101" workbookViewId="0" topLeftCell="A1">
      <selection activeCell="N22" sqref="N22:N23"/>
    </sheetView>
  </sheetViews>
  <sheetFormatPr defaultColWidth="8.75390625" defaultRowHeight="12.75"/>
  <cols>
    <col min="1" max="1" width="9.125" style="37" customWidth="1"/>
    <col min="2" max="2" width="24.375" style="21" customWidth="1"/>
    <col min="3" max="3" width="27.125" style="21" bestFit="1" customWidth="1"/>
    <col min="4" max="4" width="10.625" style="21" bestFit="1" customWidth="1"/>
    <col min="5" max="5" width="8.375" style="21" bestFit="1" customWidth="1"/>
    <col min="6" max="6" width="10.125" style="21" bestFit="1" customWidth="1"/>
    <col min="7" max="7" width="26.125" style="21" bestFit="1" customWidth="1"/>
    <col min="8" max="10" width="5.625" style="21" bestFit="1" customWidth="1"/>
    <col min="11" max="11" width="4.625" style="21" bestFit="1" customWidth="1"/>
    <col min="12" max="12" width="11.25390625" style="21" bestFit="1" customWidth="1"/>
    <col min="13" max="13" width="8.625" style="21" bestFit="1" customWidth="1"/>
    <col min="14" max="14" width="17.625" style="2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30.75" customHeight="1">
      <c r="A2" s="93" t="s">
        <v>343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6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3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18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36">
        <v>1</v>
      </c>
      <c r="B7" s="22" t="s">
        <v>19</v>
      </c>
      <c r="C7" s="22" t="s">
        <v>20</v>
      </c>
      <c r="D7" s="22" t="s">
        <v>21</v>
      </c>
      <c r="E7" s="22" t="str">
        <f>"1,1416"</f>
        <v>1,1416</v>
      </c>
      <c r="F7" s="22" t="s">
        <v>14</v>
      </c>
      <c r="G7" s="22" t="s">
        <v>321</v>
      </c>
      <c r="H7" s="43" t="s">
        <v>282</v>
      </c>
      <c r="I7" s="43" t="s">
        <v>42</v>
      </c>
      <c r="J7" s="43" t="s">
        <v>283</v>
      </c>
      <c r="K7" s="39"/>
      <c r="L7" s="40">
        <v>122.5</v>
      </c>
      <c r="M7" s="40" t="str">
        <f>"139,8460"</f>
        <v>139,8460</v>
      </c>
      <c r="N7" s="22" t="s">
        <v>339</v>
      </c>
    </row>
    <row r="9" spans="2:13" ht="15.75">
      <c r="B9" s="81" t="s">
        <v>24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 ht="12.75">
      <c r="A10" s="36">
        <v>1</v>
      </c>
      <c r="B10" s="22" t="s">
        <v>284</v>
      </c>
      <c r="C10" s="22" t="s">
        <v>285</v>
      </c>
      <c r="D10" s="22" t="s">
        <v>286</v>
      </c>
      <c r="E10" s="22" t="str">
        <f>"1,0317"</f>
        <v>1,0317</v>
      </c>
      <c r="F10" s="22" t="s">
        <v>14</v>
      </c>
      <c r="G10" s="22" t="s">
        <v>116</v>
      </c>
      <c r="H10" s="42" t="s">
        <v>43</v>
      </c>
      <c r="I10" s="43" t="s">
        <v>43</v>
      </c>
      <c r="J10" s="43" t="s">
        <v>71</v>
      </c>
      <c r="K10" s="39"/>
      <c r="L10" s="40">
        <v>140</v>
      </c>
      <c r="M10" s="40" t="str">
        <f>"144,4380"</f>
        <v>144,4380</v>
      </c>
      <c r="N10" s="22" t="s">
        <v>332</v>
      </c>
    </row>
    <row r="12" spans="2:13" ht="15.75">
      <c r="B12" s="81" t="s">
        <v>287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4" ht="12.75">
      <c r="A13" s="36">
        <v>1</v>
      </c>
      <c r="B13" s="22" t="s">
        <v>288</v>
      </c>
      <c r="C13" s="22" t="s">
        <v>289</v>
      </c>
      <c r="D13" s="22" t="s">
        <v>290</v>
      </c>
      <c r="E13" s="22" t="str">
        <f>"0,9954"</f>
        <v>0,9954</v>
      </c>
      <c r="F13" s="22" t="s">
        <v>14</v>
      </c>
      <c r="G13" s="22" t="s">
        <v>321</v>
      </c>
      <c r="H13" s="43" t="s">
        <v>193</v>
      </c>
      <c r="I13" s="43" t="s">
        <v>168</v>
      </c>
      <c r="J13" s="42" t="s">
        <v>169</v>
      </c>
      <c r="K13" s="39"/>
      <c r="L13" s="40">
        <v>75</v>
      </c>
      <c r="M13" s="40" t="str">
        <f>"74,6550"</f>
        <v>74,6550</v>
      </c>
      <c r="N13" s="22" t="s">
        <v>339</v>
      </c>
    </row>
    <row r="15" spans="2:13" ht="15.75">
      <c r="B15" s="81" t="s">
        <v>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4" ht="12.75">
      <c r="A16" s="36">
        <v>1</v>
      </c>
      <c r="B16" s="22" t="s">
        <v>291</v>
      </c>
      <c r="C16" s="22" t="s">
        <v>292</v>
      </c>
      <c r="D16" s="22" t="s">
        <v>41</v>
      </c>
      <c r="E16" s="22" t="str">
        <f>"0,7242"</f>
        <v>0,7242</v>
      </c>
      <c r="F16" s="22" t="s">
        <v>14</v>
      </c>
      <c r="G16" s="22" t="s">
        <v>321</v>
      </c>
      <c r="H16" s="42" t="s">
        <v>188</v>
      </c>
      <c r="I16" s="43" t="s">
        <v>293</v>
      </c>
      <c r="J16" s="42" t="s">
        <v>171</v>
      </c>
      <c r="K16" s="39"/>
      <c r="L16" s="40">
        <v>182.5</v>
      </c>
      <c r="M16" s="40" t="str">
        <f>"132,1665"</f>
        <v>132,1665</v>
      </c>
      <c r="N16" s="22" t="s">
        <v>339</v>
      </c>
    </row>
    <row r="18" spans="2:13" ht="15.75">
      <c r="B18" s="81" t="s">
        <v>50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4" ht="12.75">
      <c r="A19" s="36">
        <v>1</v>
      </c>
      <c r="B19" s="22" t="s">
        <v>51</v>
      </c>
      <c r="C19" s="22" t="s">
        <v>52</v>
      </c>
      <c r="D19" s="22" t="s">
        <v>53</v>
      </c>
      <c r="E19" s="22" t="str">
        <f>"0,6785"</f>
        <v>0,6785</v>
      </c>
      <c r="F19" s="22" t="s">
        <v>14</v>
      </c>
      <c r="G19" s="22" t="s">
        <v>321</v>
      </c>
      <c r="H19" s="43" t="s">
        <v>171</v>
      </c>
      <c r="I19" s="43" t="s">
        <v>294</v>
      </c>
      <c r="J19" s="42" t="s">
        <v>295</v>
      </c>
      <c r="K19" s="39"/>
      <c r="L19" s="40">
        <v>200</v>
      </c>
      <c r="M19" s="40" t="str">
        <f>"135,7000"</f>
        <v>135,7000</v>
      </c>
      <c r="N19" s="22" t="s">
        <v>339</v>
      </c>
    </row>
    <row r="21" spans="2:13" ht="15.75">
      <c r="B21" s="81" t="s">
        <v>100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4" ht="12.75">
      <c r="A22" s="111">
        <v>1</v>
      </c>
      <c r="B22" s="109" t="s">
        <v>296</v>
      </c>
      <c r="C22" s="29" t="s">
        <v>297</v>
      </c>
      <c r="D22" s="29" t="s">
        <v>298</v>
      </c>
      <c r="E22" s="29" t="str">
        <f>"0,5994"</f>
        <v>0,5994</v>
      </c>
      <c r="F22" s="106" t="s">
        <v>14</v>
      </c>
      <c r="G22" s="29" t="s">
        <v>321</v>
      </c>
      <c r="H22" s="113" t="s">
        <v>299</v>
      </c>
      <c r="I22" s="50" t="s">
        <v>299</v>
      </c>
      <c r="J22" s="48" t="s">
        <v>300</v>
      </c>
      <c r="K22" s="45"/>
      <c r="L22" s="44">
        <v>250</v>
      </c>
      <c r="M22" s="74" t="str">
        <f>"149,8500"</f>
        <v>149,8500</v>
      </c>
      <c r="N22" s="29" t="s">
        <v>339</v>
      </c>
    </row>
    <row r="23" spans="1:14" ht="12.75">
      <c r="A23" s="112">
        <v>2</v>
      </c>
      <c r="B23" s="110" t="s">
        <v>113</v>
      </c>
      <c r="C23" s="30" t="s">
        <v>114</v>
      </c>
      <c r="D23" s="30" t="s">
        <v>115</v>
      </c>
      <c r="E23" s="30" t="str">
        <f>"0,5932"</f>
        <v>0,5932</v>
      </c>
      <c r="F23" s="107" t="s">
        <v>14</v>
      </c>
      <c r="G23" s="30" t="s">
        <v>116</v>
      </c>
      <c r="H23" s="100" t="s">
        <v>194</v>
      </c>
      <c r="I23" s="51" t="s">
        <v>196</v>
      </c>
      <c r="J23" s="49" t="s">
        <v>197</v>
      </c>
      <c r="K23" s="46"/>
      <c r="L23" s="47">
        <v>240</v>
      </c>
      <c r="M23" s="75" t="str">
        <f>"142,3680"</f>
        <v>142,3680</v>
      </c>
      <c r="N23" s="30" t="s">
        <v>333</v>
      </c>
    </row>
    <row r="26" spans="2:3" ht="18">
      <c r="B26" s="24" t="s">
        <v>126</v>
      </c>
      <c r="C26" s="24"/>
    </row>
    <row r="27" spans="2:3" ht="15.75">
      <c r="B27" s="25" t="s">
        <v>127</v>
      </c>
      <c r="C27" s="25"/>
    </row>
    <row r="28" spans="2:3" ht="13.5">
      <c r="B28" s="26"/>
      <c r="C28" s="27" t="s">
        <v>136</v>
      </c>
    </row>
    <row r="29" spans="2:6" ht="13.5">
      <c r="B29" s="28" t="s">
        <v>129</v>
      </c>
      <c r="C29" s="28" t="s">
        <v>130</v>
      </c>
      <c r="D29" s="28" t="s">
        <v>131</v>
      </c>
      <c r="E29" s="28" t="s">
        <v>132</v>
      </c>
      <c r="F29" s="28" t="s">
        <v>133</v>
      </c>
    </row>
    <row r="30" spans="2:6" ht="12.75">
      <c r="B30" s="52" t="s">
        <v>284</v>
      </c>
      <c r="C30" s="21" t="s">
        <v>136</v>
      </c>
      <c r="D30" s="53" t="s">
        <v>328</v>
      </c>
      <c r="E30" s="53" t="s">
        <v>71</v>
      </c>
      <c r="F30" s="53" t="s">
        <v>301</v>
      </c>
    </row>
    <row r="31" spans="2:6" ht="12.75">
      <c r="B31" s="52" t="s">
        <v>19</v>
      </c>
      <c r="C31" s="21" t="s">
        <v>136</v>
      </c>
      <c r="D31" s="53" t="s">
        <v>235</v>
      </c>
      <c r="E31" s="53" t="s">
        <v>283</v>
      </c>
      <c r="F31" s="53" t="s">
        <v>302</v>
      </c>
    </row>
    <row r="33" spans="2:3" ht="15.75">
      <c r="B33" s="25" t="s">
        <v>138</v>
      </c>
      <c r="C33" s="25"/>
    </row>
    <row r="34" spans="2:3" ht="13.5">
      <c r="B34" s="26"/>
      <c r="C34" s="27" t="s">
        <v>139</v>
      </c>
    </row>
    <row r="35" spans="2:6" ht="13.5">
      <c r="B35" s="28" t="s">
        <v>129</v>
      </c>
      <c r="C35" s="28" t="s">
        <v>130</v>
      </c>
      <c r="D35" s="28" t="s">
        <v>131</v>
      </c>
      <c r="E35" s="28" t="s">
        <v>132</v>
      </c>
      <c r="F35" s="28" t="s">
        <v>133</v>
      </c>
    </row>
    <row r="36" spans="2:6" ht="12.75">
      <c r="B36" s="52" t="s">
        <v>51</v>
      </c>
      <c r="C36" s="21" t="s">
        <v>140</v>
      </c>
      <c r="D36" s="53" t="s">
        <v>342</v>
      </c>
      <c r="E36" s="53" t="s">
        <v>294</v>
      </c>
      <c r="F36" s="53" t="s">
        <v>303</v>
      </c>
    </row>
    <row r="37" spans="2:6" ht="12.75">
      <c r="B37" s="52" t="s">
        <v>288</v>
      </c>
      <c r="C37" s="21" t="s">
        <v>140</v>
      </c>
      <c r="D37" s="53" t="s">
        <v>344</v>
      </c>
      <c r="E37" s="53" t="s">
        <v>168</v>
      </c>
      <c r="F37" s="53" t="s">
        <v>304</v>
      </c>
    </row>
    <row r="39" spans="2:3" ht="13.5">
      <c r="B39" s="26"/>
      <c r="C39" s="27" t="s">
        <v>136</v>
      </c>
    </row>
    <row r="40" spans="2:6" ht="13.5">
      <c r="B40" s="28" t="s">
        <v>129</v>
      </c>
      <c r="C40" s="28" t="s">
        <v>130</v>
      </c>
      <c r="D40" s="28" t="s">
        <v>131</v>
      </c>
      <c r="E40" s="28" t="s">
        <v>132</v>
      </c>
      <c r="F40" s="28" t="s">
        <v>133</v>
      </c>
    </row>
    <row r="41" spans="2:6" ht="12.75">
      <c r="B41" s="52" t="s">
        <v>296</v>
      </c>
      <c r="C41" s="21" t="s">
        <v>136</v>
      </c>
      <c r="D41" s="53" t="s">
        <v>55</v>
      </c>
      <c r="E41" s="53" t="s">
        <v>299</v>
      </c>
      <c r="F41" s="53" t="s">
        <v>305</v>
      </c>
    </row>
    <row r="42" spans="2:6" ht="12.75">
      <c r="B42" s="52" t="s">
        <v>113</v>
      </c>
      <c r="C42" s="21" t="s">
        <v>136</v>
      </c>
      <c r="D42" s="53" t="s">
        <v>55</v>
      </c>
      <c r="E42" s="53" t="s">
        <v>196</v>
      </c>
      <c r="F42" s="53" t="s">
        <v>306</v>
      </c>
    </row>
    <row r="43" spans="2:6" ht="12.75">
      <c r="B43" s="52" t="s">
        <v>291</v>
      </c>
      <c r="C43" s="21" t="s">
        <v>136</v>
      </c>
      <c r="D43" s="53" t="s">
        <v>168</v>
      </c>
      <c r="E43" s="53" t="s">
        <v>293</v>
      </c>
      <c r="F43" s="53" t="s">
        <v>307</v>
      </c>
    </row>
  </sheetData>
  <sheetProtection/>
  <mergeCells count="20">
    <mergeCell ref="N4:N5"/>
    <mergeCell ref="B6:M6"/>
    <mergeCell ref="B9:M9"/>
    <mergeCell ref="G4:G5"/>
    <mergeCell ref="H4:K4"/>
    <mergeCell ref="B15:M15"/>
    <mergeCell ref="B18:M18"/>
    <mergeCell ref="B21:M21"/>
    <mergeCell ref="L4:L5"/>
    <mergeCell ref="M4:M5"/>
    <mergeCell ref="A4:A5"/>
    <mergeCell ref="A1:N1"/>
    <mergeCell ref="A2:N2"/>
    <mergeCell ref="A3:N3"/>
    <mergeCell ref="B12:M1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3">
      <selection activeCell="G7" sqref="G7:G8"/>
    </sheetView>
  </sheetViews>
  <sheetFormatPr defaultColWidth="8.75390625" defaultRowHeight="12.75"/>
  <cols>
    <col min="1" max="1" width="8.75390625" style="0" customWidth="1"/>
    <col min="2" max="2" width="26.00390625" style="21" bestFit="1" customWidth="1"/>
    <col min="3" max="3" width="25.875" style="21" customWidth="1"/>
    <col min="4" max="4" width="10.625" style="21" bestFit="1" customWidth="1"/>
    <col min="5" max="5" width="8.375" style="21" bestFit="1" customWidth="1"/>
    <col min="6" max="6" width="10.125" style="21" bestFit="1" customWidth="1"/>
    <col min="7" max="7" width="26.125" style="21" bestFit="1" customWidth="1"/>
    <col min="8" max="8" width="5.875" style="21" customWidth="1"/>
    <col min="9" max="9" width="4.625" style="21" bestFit="1" customWidth="1"/>
    <col min="10" max="10" width="5.125" style="21" customWidth="1"/>
    <col min="11" max="11" width="4.625" style="21" bestFit="1" customWidth="1"/>
    <col min="12" max="12" width="11.25390625" style="21" bestFit="1" customWidth="1"/>
    <col min="13" max="13" width="7.625" style="21" bestFit="1" customWidth="1"/>
    <col min="14" max="14" width="15.125" style="21" bestFit="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30" customHeight="1">
      <c r="A2" s="93" t="s">
        <v>312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9.75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312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211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32"/>
      <c r="B7" s="29" t="s">
        <v>212</v>
      </c>
      <c r="C7" s="29" t="s">
        <v>213</v>
      </c>
      <c r="D7" s="29" t="s">
        <v>214</v>
      </c>
      <c r="E7" s="29" t="str">
        <f>"0,8025"</f>
        <v>0,8025</v>
      </c>
      <c r="F7" s="106" t="s">
        <v>14</v>
      </c>
      <c r="G7" s="29" t="s">
        <v>321</v>
      </c>
      <c r="H7" s="97" t="s">
        <v>215</v>
      </c>
      <c r="I7" s="48" t="s">
        <v>216</v>
      </c>
      <c r="J7" s="48" t="s">
        <v>216</v>
      </c>
      <c r="K7" s="45"/>
      <c r="L7" s="44">
        <v>44</v>
      </c>
      <c r="M7" s="74" t="str">
        <f>"35,3100"</f>
        <v>35,3100</v>
      </c>
      <c r="N7" s="29" t="s">
        <v>339</v>
      </c>
    </row>
    <row r="8" spans="1:14" ht="12.75">
      <c r="A8" s="32"/>
      <c r="B8" s="30" t="s">
        <v>217</v>
      </c>
      <c r="C8" s="30" t="s">
        <v>218</v>
      </c>
      <c r="D8" s="30" t="s">
        <v>219</v>
      </c>
      <c r="E8" s="30" t="str">
        <f>"0,7494"</f>
        <v>0,7494</v>
      </c>
      <c r="F8" s="107" t="s">
        <v>14</v>
      </c>
      <c r="G8" s="30" t="s">
        <v>321</v>
      </c>
      <c r="H8" s="108" t="s">
        <v>220</v>
      </c>
      <c r="I8" s="51" t="s">
        <v>220</v>
      </c>
      <c r="J8" s="51" t="s">
        <v>221</v>
      </c>
      <c r="K8" s="46"/>
      <c r="L8" s="47">
        <v>56.5</v>
      </c>
      <c r="M8" s="75" t="str">
        <f>"42,3411"</f>
        <v>42,3411</v>
      </c>
      <c r="N8" s="30" t="s">
        <v>339</v>
      </c>
    </row>
    <row r="10" spans="2:13" ht="15.75">
      <c r="B10" s="81" t="s">
        <v>90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4" ht="12.75">
      <c r="A11" s="32"/>
      <c r="B11" s="22" t="s">
        <v>222</v>
      </c>
      <c r="C11" s="22" t="s">
        <v>223</v>
      </c>
      <c r="D11" s="22" t="s">
        <v>224</v>
      </c>
      <c r="E11" s="22" t="str">
        <f>"0,6214"</f>
        <v>0,6214</v>
      </c>
      <c r="F11" s="22" t="s">
        <v>14</v>
      </c>
      <c r="G11" s="22" t="s">
        <v>321</v>
      </c>
      <c r="H11" s="43" t="s">
        <v>220</v>
      </c>
      <c r="I11" s="43" t="s">
        <v>225</v>
      </c>
      <c r="J11" s="42" t="s">
        <v>226</v>
      </c>
      <c r="K11" s="39"/>
      <c r="L11" s="40">
        <v>63</v>
      </c>
      <c r="M11" s="40" t="str">
        <f>"39,1482"</f>
        <v>39,1482</v>
      </c>
      <c r="N11" s="22" t="s">
        <v>339</v>
      </c>
    </row>
    <row r="13" spans="2:13" ht="15.75">
      <c r="B13" s="81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4" ht="12.75">
      <c r="A14" s="32"/>
      <c r="B14" s="22" t="s">
        <v>120</v>
      </c>
      <c r="C14" s="22" t="s">
        <v>121</v>
      </c>
      <c r="D14" s="22" t="s">
        <v>122</v>
      </c>
      <c r="E14" s="22" t="str">
        <f>"0,5843"</f>
        <v>0,5843</v>
      </c>
      <c r="F14" s="22" t="s">
        <v>14</v>
      </c>
      <c r="G14" s="22" t="s">
        <v>321</v>
      </c>
      <c r="H14" s="43" t="s">
        <v>227</v>
      </c>
      <c r="I14" s="43" t="s">
        <v>228</v>
      </c>
      <c r="J14" s="43" t="s">
        <v>229</v>
      </c>
      <c r="K14" s="39"/>
      <c r="L14" s="40">
        <v>70.5</v>
      </c>
      <c r="M14" s="40" t="str">
        <f>"41,1931"</f>
        <v>41,1931</v>
      </c>
      <c r="N14" s="22" t="s">
        <v>339</v>
      </c>
    </row>
    <row r="17" spans="2:3" ht="18">
      <c r="B17" s="24" t="s">
        <v>126</v>
      </c>
      <c r="C17" s="24"/>
    </row>
    <row r="18" spans="2:3" ht="15.75">
      <c r="B18" s="25" t="s">
        <v>138</v>
      </c>
      <c r="C18" s="25"/>
    </row>
    <row r="19" spans="2:3" ht="13.5">
      <c r="B19" s="26"/>
      <c r="C19" s="27" t="s">
        <v>128</v>
      </c>
    </row>
    <row r="20" spans="2:6" ht="13.5">
      <c r="B20" s="28" t="s">
        <v>129</v>
      </c>
      <c r="C20" s="28" t="s">
        <v>130</v>
      </c>
      <c r="D20" s="28" t="s">
        <v>131</v>
      </c>
      <c r="E20" s="28" t="s">
        <v>132</v>
      </c>
      <c r="F20" s="28" t="s">
        <v>133</v>
      </c>
    </row>
    <row r="21" spans="2:6" ht="12.75">
      <c r="B21" s="52" t="s">
        <v>212</v>
      </c>
      <c r="C21" s="21" t="s">
        <v>128</v>
      </c>
      <c r="D21" s="53" t="s">
        <v>155</v>
      </c>
      <c r="E21" s="53" t="s">
        <v>215</v>
      </c>
      <c r="F21" s="53" t="s">
        <v>230</v>
      </c>
    </row>
    <row r="23" spans="2:3" ht="13.5">
      <c r="B23" s="26"/>
      <c r="C23" s="27" t="s">
        <v>136</v>
      </c>
    </row>
    <row r="24" spans="2:6" ht="13.5">
      <c r="B24" s="28" t="s">
        <v>129</v>
      </c>
      <c r="C24" s="28" t="s">
        <v>130</v>
      </c>
      <c r="D24" s="28" t="s">
        <v>131</v>
      </c>
      <c r="E24" s="28" t="s">
        <v>132</v>
      </c>
      <c r="F24" s="28" t="s">
        <v>133</v>
      </c>
    </row>
    <row r="25" spans="2:6" ht="12.75">
      <c r="B25" s="52" t="s">
        <v>217</v>
      </c>
      <c r="C25" s="21" t="s">
        <v>136</v>
      </c>
      <c r="D25" s="53" t="s">
        <v>155</v>
      </c>
      <c r="E25" s="53" t="s">
        <v>221</v>
      </c>
      <c r="F25" s="53" t="s">
        <v>231</v>
      </c>
    </row>
    <row r="26" spans="2:6" ht="12.75">
      <c r="B26" s="52" t="s">
        <v>120</v>
      </c>
      <c r="C26" s="21" t="s">
        <v>136</v>
      </c>
      <c r="D26" s="53" t="s">
        <v>347</v>
      </c>
      <c r="E26" s="53" t="s">
        <v>229</v>
      </c>
      <c r="F26" s="53" t="s">
        <v>232</v>
      </c>
    </row>
    <row r="27" spans="2:6" ht="12.75">
      <c r="B27" s="52" t="s">
        <v>222</v>
      </c>
      <c r="C27" s="21" t="s">
        <v>136</v>
      </c>
      <c r="D27" s="53" t="s">
        <v>54</v>
      </c>
      <c r="E27" s="53" t="s">
        <v>225</v>
      </c>
      <c r="F27" s="53" t="s">
        <v>233</v>
      </c>
    </row>
  </sheetData>
  <sheetProtection/>
  <mergeCells count="17">
    <mergeCell ref="B6:M6"/>
    <mergeCell ref="F4:F5"/>
    <mergeCell ref="G4:G5"/>
    <mergeCell ref="H4:K4"/>
    <mergeCell ref="L4:L5"/>
    <mergeCell ref="M4:M5"/>
    <mergeCell ref="N4:N5"/>
    <mergeCell ref="A4:A5"/>
    <mergeCell ref="A1:N1"/>
    <mergeCell ref="A2:N2"/>
    <mergeCell ref="A3:N3"/>
    <mergeCell ref="B10:M10"/>
    <mergeCell ref="B13:M13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3" sqref="A13:A14"/>
    </sheetView>
  </sheetViews>
  <sheetFormatPr defaultColWidth="8.75390625" defaultRowHeight="12.75"/>
  <cols>
    <col min="1" max="1" width="9.125" style="37" customWidth="1"/>
    <col min="2" max="2" width="24.75390625" style="21" customWidth="1"/>
    <col min="3" max="3" width="26.25390625" style="21" customWidth="1"/>
    <col min="4" max="4" width="10.625" style="21" bestFit="1" customWidth="1"/>
    <col min="5" max="5" width="8.375" style="21" bestFit="1" customWidth="1"/>
    <col min="6" max="6" width="10.125" style="21" bestFit="1" customWidth="1"/>
    <col min="7" max="7" width="26.125" style="21" bestFit="1" customWidth="1"/>
    <col min="8" max="10" width="5.625" style="21" bestFit="1" customWidth="1"/>
    <col min="11" max="11" width="4.625" style="21" bestFit="1" customWidth="1"/>
    <col min="12" max="12" width="11.25390625" style="21" bestFit="1" customWidth="1"/>
    <col min="13" max="13" width="7.625" style="21" bestFit="1" customWidth="1"/>
    <col min="14" max="14" width="17.25390625" style="2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30" customHeight="1">
      <c r="A2" s="93" t="s">
        <v>311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6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311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18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36">
        <v>1</v>
      </c>
      <c r="B7" s="22" t="s">
        <v>19</v>
      </c>
      <c r="C7" s="22" t="s">
        <v>20</v>
      </c>
      <c r="D7" s="22" t="s">
        <v>21</v>
      </c>
      <c r="E7" s="22" t="str">
        <f>"1,1416"</f>
        <v>1,1416</v>
      </c>
      <c r="F7" s="22" t="s">
        <v>14</v>
      </c>
      <c r="G7" s="22" t="s">
        <v>321</v>
      </c>
      <c r="H7" s="43" t="s">
        <v>155</v>
      </c>
      <c r="I7" s="43" t="s">
        <v>168</v>
      </c>
      <c r="J7" s="42" t="s">
        <v>169</v>
      </c>
      <c r="K7" s="39"/>
      <c r="L7" s="40">
        <v>75</v>
      </c>
      <c r="M7" s="40" t="str">
        <f>"85,6200"</f>
        <v>85,6200</v>
      </c>
      <c r="N7" s="22" t="s">
        <v>339</v>
      </c>
    </row>
    <row r="9" spans="2:13" ht="15.75">
      <c r="B9" s="81" t="s">
        <v>211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 ht="12.75">
      <c r="A10" s="36">
        <v>1</v>
      </c>
      <c r="B10" s="22" t="s">
        <v>151</v>
      </c>
      <c r="C10" s="22" t="s">
        <v>234</v>
      </c>
      <c r="D10" s="22" t="s">
        <v>153</v>
      </c>
      <c r="E10" s="22" t="str">
        <f>"1,1007"</f>
        <v>1,1007</v>
      </c>
      <c r="F10" s="22" t="s">
        <v>14</v>
      </c>
      <c r="G10" s="22" t="s">
        <v>321</v>
      </c>
      <c r="H10" s="43" t="s">
        <v>235</v>
      </c>
      <c r="I10" s="43" t="s">
        <v>154</v>
      </c>
      <c r="J10" s="43" t="s">
        <v>155</v>
      </c>
      <c r="K10" s="39"/>
      <c r="L10" s="40">
        <v>70</v>
      </c>
      <c r="M10" s="40" t="str">
        <f>"77,0490"</f>
        <v>77,0490</v>
      </c>
      <c r="N10" s="22" t="s">
        <v>339</v>
      </c>
    </row>
    <row r="12" spans="2:13" ht="15.75">
      <c r="B12" s="81" t="s">
        <v>211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4" ht="12.75">
      <c r="A13" s="111">
        <v>1</v>
      </c>
      <c r="B13" s="109" t="s">
        <v>217</v>
      </c>
      <c r="C13" s="29" t="s">
        <v>218</v>
      </c>
      <c r="D13" s="29" t="s">
        <v>219</v>
      </c>
      <c r="E13" s="29" t="str">
        <f>"0,7494"</f>
        <v>0,7494</v>
      </c>
      <c r="F13" s="106" t="s">
        <v>14</v>
      </c>
      <c r="G13" s="29" t="s">
        <v>321</v>
      </c>
      <c r="H13" s="97" t="s">
        <v>54</v>
      </c>
      <c r="I13" s="50" t="s">
        <v>55</v>
      </c>
      <c r="J13" s="48" t="s">
        <v>42</v>
      </c>
      <c r="K13" s="45"/>
      <c r="L13" s="44">
        <v>110</v>
      </c>
      <c r="M13" s="74" t="str">
        <f>"82,4340"</f>
        <v>82,4340</v>
      </c>
      <c r="N13" s="29" t="s">
        <v>339</v>
      </c>
    </row>
    <row r="14" spans="1:14" ht="12.75">
      <c r="A14" s="112">
        <v>2</v>
      </c>
      <c r="B14" s="110" t="s">
        <v>236</v>
      </c>
      <c r="C14" s="30" t="s">
        <v>237</v>
      </c>
      <c r="D14" s="30" t="s">
        <v>238</v>
      </c>
      <c r="E14" s="30" t="str">
        <f>"0,7692"</f>
        <v>0,7692</v>
      </c>
      <c r="F14" s="107" t="s">
        <v>14</v>
      </c>
      <c r="G14" s="30" t="s">
        <v>321</v>
      </c>
      <c r="H14" s="100" t="s">
        <v>29</v>
      </c>
      <c r="I14" s="49" t="s">
        <v>54</v>
      </c>
      <c r="J14" s="49" t="s">
        <v>48</v>
      </c>
      <c r="K14" s="46"/>
      <c r="L14" s="47">
        <v>90</v>
      </c>
      <c r="M14" s="75" t="str">
        <f>"69,2280"</f>
        <v>69,2280</v>
      </c>
      <c r="N14" s="30" t="s">
        <v>339</v>
      </c>
    </row>
    <row r="16" spans="2:13" ht="15.75">
      <c r="B16" s="81" t="s">
        <v>90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4" ht="12.75">
      <c r="A17" s="36">
        <v>1</v>
      </c>
      <c r="B17" s="22" t="s">
        <v>222</v>
      </c>
      <c r="C17" s="22" t="s">
        <v>223</v>
      </c>
      <c r="D17" s="22" t="s">
        <v>224</v>
      </c>
      <c r="E17" s="22" t="str">
        <f>"0,6214"</f>
        <v>0,6214</v>
      </c>
      <c r="F17" s="22" t="s">
        <v>14</v>
      </c>
      <c r="G17" s="22" t="s">
        <v>321</v>
      </c>
      <c r="H17" s="43" t="s">
        <v>43</v>
      </c>
      <c r="I17" s="43" t="s">
        <v>71</v>
      </c>
      <c r="J17" s="43" t="s">
        <v>239</v>
      </c>
      <c r="K17" s="39"/>
      <c r="L17" s="40">
        <v>145</v>
      </c>
      <c r="M17" s="40" t="str">
        <f>"90,1030"</f>
        <v>90,1030</v>
      </c>
      <c r="N17" s="22" t="s">
        <v>339</v>
      </c>
    </row>
    <row r="19" spans="2:13" ht="15.75">
      <c r="B19" s="81" t="s">
        <v>100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4" ht="12.75">
      <c r="A20" s="36">
        <v>1</v>
      </c>
      <c r="B20" s="22" t="s">
        <v>240</v>
      </c>
      <c r="C20" s="22" t="s">
        <v>241</v>
      </c>
      <c r="D20" s="22" t="s">
        <v>242</v>
      </c>
      <c r="E20" s="22" t="str">
        <f>"0,5976"</f>
        <v>0,5976</v>
      </c>
      <c r="F20" s="22" t="s">
        <v>14</v>
      </c>
      <c r="G20" s="22" t="s">
        <v>321</v>
      </c>
      <c r="H20" s="43" t="s">
        <v>187</v>
      </c>
      <c r="I20" s="43" t="s">
        <v>161</v>
      </c>
      <c r="J20" s="43" t="s">
        <v>43</v>
      </c>
      <c r="K20" s="39"/>
      <c r="L20" s="40">
        <v>130</v>
      </c>
      <c r="M20" s="40" t="str">
        <f>"77,6880"</f>
        <v>77,6880</v>
      </c>
      <c r="N20" s="22" t="s">
        <v>339</v>
      </c>
    </row>
    <row r="22" spans="2:13" ht="15.75">
      <c r="B22" s="81" t="s">
        <v>119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4" ht="12.75">
      <c r="A23" s="36">
        <v>1</v>
      </c>
      <c r="B23" s="22" t="s">
        <v>120</v>
      </c>
      <c r="C23" s="22" t="s">
        <v>121</v>
      </c>
      <c r="D23" s="22" t="s">
        <v>122</v>
      </c>
      <c r="E23" s="22" t="str">
        <f>"0,5843"</f>
        <v>0,5843</v>
      </c>
      <c r="F23" s="22" t="s">
        <v>14</v>
      </c>
      <c r="G23" s="22" t="s">
        <v>321</v>
      </c>
      <c r="H23" s="43" t="s">
        <v>71</v>
      </c>
      <c r="I23" s="43" t="s">
        <v>64</v>
      </c>
      <c r="J23" s="43" t="s">
        <v>35</v>
      </c>
      <c r="K23" s="39"/>
      <c r="L23" s="40">
        <v>155</v>
      </c>
      <c r="M23" s="40" t="str">
        <f>"90,5665"</f>
        <v>90,5665</v>
      </c>
      <c r="N23" s="22" t="s">
        <v>339</v>
      </c>
    </row>
    <row r="26" spans="2:3" ht="18">
      <c r="B26" s="24" t="s">
        <v>126</v>
      </c>
      <c r="C26" s="24"/>
    </row>
    <row r="27" spans="2:3" ht="15.75">
      <c r="B27" s="25" t="s">
        <v>127</v>
      </c>
      <c r="C27" s="25"/>
    </row>
    <row r="28" spans="2:3" ht="13.5">
      <c r="B28" s="26"/>
      <c r="C28" s="27" t="s">
        <v>128</v>
      </c>
    </row>
    <row r="29" spans="2:6" ht="13.5">
      <c r="B29" s="28" t="s">
        <v>129</v>
      </c>
      <c r="C29" s="28" t="s">
        <v>130</v>
      </c>
      <c r="D29" s="28" t="s">
        <v>131</v>
      </c>
      <c r="E29" s="28" t="s">
        <v>132</v>
      </c>
      <c r="F29" s="28" t="s">
        <v>133</v>
      </c>
    </row>
    <row r="30" spans="2:6" ht="12.75">
      <c r="B30" s="52" t="s">
        <v>151</v>
      </c>
      <c r="C30" s="21" t="s">
        <v>128</v>
      </c>
      <c r="D30" s="53" t="s">
        <v>155</v>
      </c>
      <c r="E30" s="53" t="s">
        <v>155</v>
      </c>
      <c r="F30" s="53" t="s">
        <v>243</v>
      </c>
    </row>
    <row r="32" spans="2:3" ht="13.5">
      <c r="B32" s="26"/>
      <c r="C32" s="27" t="s">
        <v>136</v>
      </c>
    </row>
    <row r="33" spans="2:6" ht="13.5">
      <c r="B33" s="28" t="s">
        <v>129</v>
      </c>
      <c r="C33" s="28" t="s">
        <v>130</v>
      </c>
      <c r="D33" s="28" t="s">
        <v>131</v>
      </c>
      <c r="E33" s="28" t="s">
        <v>132</v>
      </c>
      <c r="F33" s="28" t="s">
        <v>133</v>
      </c>
    </row>
    <row r="34" spans="2:6" ht="12.75">
      <c r="B34" s="52" t="s">
        <v>19</v>
      </c>
      <c r="C34" s="21" t="s">
        <v>136</v>
      </c>
      <c r="D34" s="53" t="s">
        <v>348</v>
      </c>
      <c r="E34" s="53" t="s">
        <v>168</v>
      </c>
      <c r="F34" s="53" t="s">
        <v>244</v>
      </c>
    </row>
    <row r="37" spans="2:3" ht="15.75">
      <c r="B37" s="25" t="s">
        <v>138</v>
      </c>
      <c r="C37" s="25"/>
    </row>
    <row r="38" spans="2:3" ht="13.5">
      <c r="B38" s="26"/>
      <c r="C38" s="27" t="s">
        <v>136</v>
      </c>
    </row>
    <row r="39" spans="2:6" ht="13.5">
      <c r="B39" s="28" t="s">
        <v>129</v>
      </c>
      <c r="C39" s="28" t="s">
        <v>130</v>
      </c>
      <c r="D39" s="28" t="s">
        <v>131</v>
      </c>
      <c r="E39" s="28" t="s">
        <v>132</v>
      </c>
      <c r="F39" s="28" t="s">
        <v>133</v>
      </c>
    </row>
    <row r="40" spans="2:6" ht="12.75">
      <c r="B40" s="52" t="s">
        <v>120</v>
      </c>
      <c r="C40" s="21" t="s">
        <v>136</v>
      </c>
      <c r="D40" s="53" t="s">
        <v>161</v>
      </c>
      <c r="E40" s="53" t="s">
        <v>35</v>
      </c>
      <c r="F40" s="53" t="s">
        <v>245</v>
      </c>
    </row>
    <row r="41" spans="2:6" ht="12.75">
      <c r="B41" s="52" t="s">
        <v>222</v>
      </c>
      <c r="C41" s="21" t="s">
        <v>136</v>
      </c>
      <c r="D41" s="53" t="s">
        <v>54</v>
      </c>
      <c r="E41" s="53" t="s">
        <v>239</v>
      </c>
      <c r="F41" s="53" t="s">
        <v>246</v>
      </c>
    </row>
    <row r="42" spans="2:6" ht="12.75">
      <c r="B42" s="52" t="s">
        <v>217</v>
      </c>
      <c r="C42" s="21" t="s">
        <v>136</v>
      </c>
      <c r="D42" s="53" t="s">
        <v>155</v>
      </c>
      <c r="E42" s="53" t="s">
        <v>55</v>
      </c>
      <c r="F42" s="53" t="s">
        <v>247</v>
      </c>
    </row>
    <row r="44" spans="2:3" ht="13.5">
      <c r="B44" s="26"/>
      <c r="C44" s="27" t="s">
        <v>148</v>
      </c>
    </row>
    <row r="45" spans="2:6" ht="13.5">
      <c r="B45" s="28" t="s">
        <v>129</v>
      </c>
      <c r="C45" s="28" t="s">
        <v>130</v>
      </c>
      <c r="D45" s="28" t="s">
        <v>131</v>
      </c>
      <c r="E45" s="28" t="s">
        <v>132</v>
      </c>
      <c r="F45" s="28" t="s">
        <v>133</v>
      </c>
    </row>
    <row r="46" spans="2:6" ht="12.75">
      <c r="B46" s="52" t="s">
        <v>240</v>
      </c>
      <c r="C46" s="21" t="s">
        <v>248</v>
      </c>
      <c r="D46" s="53" t="s">
        <v>55</v>
      </c>
      <c r="E46" s="53" t="s">
        <v>43</v>
      </c>
      <c r="F46" s="53" t="s">
        <v>249</v>
      </c>
    </row>
  </sheetData>
  <sheetProtection/>
  <mergeCells count="20">
    <mergeCell ref="N4:N5"/>
    <mergeCell ref="B6:M6"/>
    <mergeCell ref="B9:M9"/>
    <mergeCell ref="G4:G5"/>
    <mergeCell ref="H4:K4"/>
    <mergeCell ref="B16:M16"/>
    <mergeCell ref="B19:M19"/>
    <mergeCell ref="B22:M22"/>
    <mergeCell ref="L4:L5"/>
    <mergeCell ref="M4:M5"/>
    <mergeCell ref="A4:A5"/>
    <mergeCell ref="A1:N1"/>
    <mergeCell ref="A2:N2"/>
    <mergeCell ref="A3:N3"/>
    <mergeCell ref="B12:M1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N7" sqref="N7:N8"/>
    </sheetView>
  </sheetViews>
  <sheetFormatPr defaultColWidth="8.75390625" defaultRowHeight="12.75"/>
  <cols>
    <col min="1" max="1" width="9.125" style="37" customWidth="1"/>
    <col min="2" max="2" width="26.00390625" style="21" bestFit="1" customWidth="1"/>
    <col min="3" max="3" width="25.75390625" style="21" customWidth="1"/>
    <col min="4" max="4" width="10.625" style="21" bestFit="1" customWidth="1"/>
    <col min="5" max="5" width="8.375" style="21" bestFit="1" customWidth="1"/>
    <col min="6" max="6" width="10.125" style="21" bestFit="1" customWidth="1"/>
    <col min="7" max="7" width="26.125" style="21" bestFit="1" customWidth="1"/>
    <col min="8" max="11" width="4.625" style="21" bestFit="1" customWidth="1"/>
    <col min="12" max="12" width="11.25390625" style="21" bestFit="1" customWidth="1"/>
    <col min="13" max="13" width="7.625" style="21" bestFit="1" customWidth="1"/>
    <col min="14" max="14" width="15.125" style="21" bestFit="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28.5">
      <c r="A2" s="93" t="s">
        <v>309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9" customHeight="1" thickBot="1">
      <c r="A3" s="93" t="s">
        <v>345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309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18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111">
        <v>1</v>
      </c>
      <c r="B7" s="109" t="s">
        <v>19</v>
      </c>
      <c r="C7" s="29" t="s">
        <v>20</v>
      </c>
      <c r="D7" s="29" t="s">
        <v>21</v>
      </c>
      <c r="E7" s="29" t="str">
        <f>"1,1416"</f>
        <v>1,1416</v>
      </c>
      <c r="F7" s="106" t="s">
        <v>14</v>
      </c>
      <c r="G7" s="29" t="s">
        <v>321</v>
      </c>
      <c r="H7" s="97" t="s">
        <v>267</v>
      </c>
      <c r="I7" s="50" t="s">
        <v>156</v>
      </c>
      <c r="J7" s="50" t="s">
        <v>15</v>
      </c>
      <c r="K7" s="45"/>
      <c r="L7" s="44">
        <v>50</v>
      </c>
      <c r="M7" s="74" t="str">
        <f>"57,0800"</f>
        <v>57,0800</v>
      </c>
      <c r="N7" s="29" t="s">
        <v>339</v>
      </c>
    </row>
    <row r="8" spans="1:14" ht="12.75">
      <c r="A8" s="112">
        <v>2</v>
      </c>
      <c r="B8" s="110" t="s">
        <v>268</v>
      </c>
      <c r="C8" s="30" t="s">
        <v>269</v>
      </c>
      <c r="D8" s="30" t="s">
        <v>270</v>
      </c>
      <c r="E8" s="30" t="str">
        <f>"1,1701"</f>
        <v>1,1701</v>
      </c>
      <c r="F8" s="107" t="s">
        <v>14</v>
      </c>
      <c r="G8" s="30" t="s">
        <v>321</v>
      </c>
      <c r="H8" s="100" t="s">
        <v>271</v>
      </c>
      <c r="I8" s="51" t="s">
        <v>156</v>
      </c>
      <c r="J8" s="46"/>
      <c r="K8" s="46"/>
      <c r="L8" s="47">
        <v>45</v>
      </c>
      <c r="M8" s="75" t="str">
        <f>"52,6545"</f>
        <v>52,6545</v>
      </c>
      <c r="N8" s="30" t="s">
        <v>339</v>
      </c>
    </row>
    <row r="10" spans="2:13" ht="15.75">
      <c r="B10" s="81" t="s">
        <v>211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4" ht="12.75">
      <c r="A11" s="111">
        <v>1</v>
      </c>
      <c r="B11" s="109" t="s">
        <v>212</v>
      </c>
      <c r="C11" s="29" t="s">
        <v>213</v>
      </c>
      <c r="D11" s="29" t="s">
        <v>214</v>
      </c>
      <c r="E11" s="29" t="str">
        <f>"0,8025"</f>
        <v>0,8025</v>
      </c>
      <c r="F11" s="106" t="s">
        <v>14</v>
      </c>
      <c r="G11" s="29" t="s">
        <v>321</v>
      </c>
      <c r="H11" s="97" t="s">
        <v>235</v>
      </c>
      <c r="I11" s="50" t="s">
        <v>154</v>
      </c>
      <c r="J11" s="50" t="s">
        <v>155</v>
      </c>
      <c r="K11" s="45"/>
      <c r="L11" s="44">
        <v>70</v>
      </c>
      <c r="M11" s="74" t="str">
        <f>"56,1750"</f>
        <v>56,1750</v>
      </c>
      <c r="N11" s="29" t="s">
        <v>339</v>
      </c>
    </row>
    <row r="12" spans="1:14" ht="12.75">
      <c r="A12" s="116">
        <v>1</v>
      </c>
      <c r="B12" s="115" t="s">
        <v>217</v>
      </c>
      <c r="C12" s="31" t="s">
        <v>218</v>
      </c>
      <c r="D12" s="31" t="s">
        <v>219</v>
      </c>
      <c r="E12" s="31" t="str">
        <f>"0,7494"</f>
        <v>0,7494</v>
      </c>
      <c r="F12" s="114" t="s">
        <v>14</v>
      </c>
      <c r="G12" s="31" t="s">
        <v>321</v>
      </c>
      <c r="H12" s="98" t="s">
        <v>155</v>
      </c>
      <c r="I12" s="78" t="s">
        <v>169</v>
      </c>
      <c r="J12" s="78" t="s">
        <v>169</v>
      </c>
      <c r="K12" s="77"/>
      <c r="L12" s="76">
        <v>70</v>
      </c>
      <c r="M12" s="117" t="str">
        <f>"52,4580"</f>
        <v>52,4580</v>
      </c>
      <c r="N12" s="30" t="s">
        <v>339</v>
      </c>
    </row>
    <row r="13" spans="1:14" ht="12.75">
      <c r="A13" s="112">
        <v>1</v>
      </c>
      <c r="B13" s="110" t="s">
        <v>254</v>
      </c>
      <c r="C13" s="30" t="s">
        <v>255</v>
      </c>
      <c r="D13" s="30" t="s">
        <v>256</v>
      </c>
      <c r="E13" s="30" t="str">
        <f>"0,8341"</f>
        <v>0,8341</v>
      </c>
      <c r="F13" s="107" t="s">
        <v>14</v>
      </c>
      <c r="G13" s="30" t="s">
        <v>257</v>
      </c>
      <c r="H13" s="100" t="s">
        <v>154</v>
      </c>
      <c r="I13" s="49" t="s">
        <v>155</v>
      </c>
      <c r="J13" s="51" t="s">
        <v>155</v>
      </c>
      <c r="K13" s="46"/>
      <c r="L13" s="47">
        <v>70</v>
      </c>
      <c r="M13" s="47" t="str">
        <f>"58,3870"</f>
        <v>58,3870</v>
      </c>
      <c r="N13" s="30" t="s">
        <v>339</v>
      </c>
    </row>
    <row r="15" spans="2:13" ht="15.75">
      <c r="B15" s="81" t="s">
        <v>90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4" ht="12.75">
      <c r="A16" s="36">
        <v>1</v>
      </c>
      <c r="B16" s="22" t="s">
        <v>222</v>
      </c>
      <c r="C16" s="22" t="s">
        <v>223</v>
      </c>
      <c r="D16" s="22" t="s">
        <v>224</v>
      </c>
      <c r="E16" s="22" t="str">
        <f>"0,6214"</f>
        <v>0,6214</v>
      </c>
      <c r="F16" s="22" t="s">
        <v>14</v>
      </c>
      <c r="G16" s="22" t="s">
        <v>321</v>
      </c>
      <c r="H16" s="43" t="s">
        <v>235</v>
      </c>
      <c r="I16" s="43" t="s">
        <v>168</v>
      </c>
      <c r="J16" s="43" t="s">
        <v>272</v>
      </c>
      <c r="K16" s="39"/>
      <c r="L16" s="40">
        <v>77.5</v>
      </c>
      <c r="M16" s="40" t="str">
        <f>"48,1585"</f>
        <v>48,1585</v>
      </c>
      <c r="N16" s="22" t="s">
        <v>339</v>
      </c>
    </row>
    <row r="18" spans="2:13" ht="15.75">
      <c r="B18" s="81" t="s">
        <v>100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4" ht="12.75">
      <c r="A19" s="36">
        <v>1</v>
      </c>
      <c r="B19" s="22" t="s">
        <v>240</v>
      </c>
      <c r="C19" s="22" t="s">
        <v>241</v>
      </c>
      <c r="D19" s="22" t="s">
        <v>242</v>
      </c>
      <c r="E19" s="22" t="str">
        <f>"0,5976"</f>
        <v>0,5976</v>
      </c>
      <c r="F19" s="22" t="s">
        <v>14</v>
      </c>
      <c r="G19" s="22" t="s">
        <v>321</v>
      </c>
      <c r="H19" s="42" t="s">
        <v>155</v>
      </c>
      <c r="I19" s="43" t="s">
        <v>155</v>
      </c>
      <c r="J19" s="43" t="s">
        <v>193</v>
      </c>
      <c r="K19" s="39"/>
      <c r="L19" s="40">
        <v>72.5</v>
      </c>
      <c r="M19" s="40" t="str">
        <f>"43,3260"</f>
        <v>43,3260</v>
      </c>
      <c r="N19" s="22" t="s">
        <v>339</v>
      </c>
    </row>
    <row r="21" spans="2:13" ht="15.75">
      <c r="B21" s="81" t="s">
        <v>119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4" ht="12.75">
      <c r="A22" s="36">
        <v>1</v>
      </c>
      <c r="B22" s="22" t="s">
        <v>120</v>
      </c>
      <c r="C22" s="22" t="s">
        <v>121</v>
      </c>
      <c r="D22" s="22" t="s">
        <v>122</v>
      </c>
      <c r="E22" s="22" t="str">
        <f>"0,5843"</f>
        <v>0,5843</v>
      </c>
      <c r="F22" s="22" t="s">
        <v>14</v>
      </c>
      <c r="G22" s="22" t="s">
        <v>321</v>
      </c>
      <c r="H22" s="43" t="s">
        <v>155</v>
      </c>
      <c r="I22" s="43" t="s">
        <v>169</v>
      </c>
      <c r="J22" s="43" t="s">
        <v>273</v>
      </c>
      <c r="K22" s="39"/>
      <c r="L22" s="40">
        <v>87.5</v>
      </c>
      <c r="M22" s="40" t="str">
        <f>"51,1262"</f>
        <v>51,1262</v>
      </c>
      <c r="N22" s="22" t="s">
        <v>339</v>
      </c>
    </row>
    <row r="25" spans="2:3" ht="18">
      <c r="B25" s="24" t="s">
        <v>126</v>
      </c>
      <c r="C25" s="24"/>
    </row>
    <row r="26" spans="2:3" ht="15.75">
      <c r="B26" s="25" t="s">
        <v>127</v>
      </c>
      <c r="C26" s="25"/>
    </row>
    <row r="27" spans="2:3" ht="13.5">
      <c r="B27" s="26"/>
      <c r="C27" s="27" t="s">
        <v>136</v>
      </c>
    </row>
    <row r="28" spans="2:6" ht="13.5">
      <c r="B28" s="28" t="s">
        <v>129</v>
      </c>
      <c r="C28" s="28" t="s">
        <v>130</v>
      </c>
      <c r="D28" s="28" t="s">
        <v>131</v>
      </c>
      <c r="E28" s="28" t="s">
        <v>132</v>
      </c>
      <c r="F28" s="28" t="s">
        <v>133</v>
      </c>
    </row>
    <row r="29" spans="2:6" ht="12.75">
      <c r="B29" s="52" t="s">
        <v>19</v>
      </c>
      <c r="C29" s="21" t="s">
        <v>136</v>
      </c>
      <c r="D29" s="53" t="s">
        <v>235</v>
      </c>
      <c r="E29" s="53" t="s">
        <v>15</v>
      </c>
      <c r="F29" s="53" t="s">
        <v>274</v>
      </c>
    </row>
    <row r="30" spans="2:6" ht="12.75">
      <c r="B30" s="52" t="s">
        <v>268</v>
      </c>
      <c r="C30" s="21" t="s">
        <v>136</v>
      </c>
      <c r="D30" s="53" t="s">
        <v>235</v>
      </c>
      <c r="E30" s="53" t="s">
        <v>156</v>
      </c>
      <c r="F30" s="53" t="s">
        <v>275</v>
      </c>
    </row>
    <row r="33" spans="2:3" ht="15.75">
      <c r="B33" s="25" t="s">
        <v>138</v>
      </c>
      <c r="C33" s="25"/>
    </row>
    <row r="34" spans="2:3" ht="13.5">
      <c r="B34" s="26"/>
      <c r="C34" s="27" t="s">
        <v>128</v>
      </c>
    </row>
    <row r="35" spans="2:6" ht="13.5">
      <c r="B35" s="28" t="s">
        <v>129</v>
      </c>
      <c r="C35" s="28" t="s">
        <v>130</v>
      </c>
      <c r="D35" s="28" t="s">
        <v>131</v>
      </c>
      <c r="E35" s="28" t="s">
        <v>132</v>
      </c>
      <c r="F35" s="28" t="s">
        <v>133</v>
      </c>
    </row>
    <row r="36" spans="2:6" ht="12.75">
      <c r="B36" s="52" t="s">
        <v>212</v>
      </c>
      <c r="C36" s="21" t="s">
        <v>128</v>
      </c>
      <c r="D36" s="53" t="s">
        <v>155</v>
      </c>
      <c r="E36" s="53" t="s">
        <v>155</v>
      </c>
      <c r="F36" s="53" t="s">
        <v>276</v>
      </c>
    </row>
    <row r="38" spans="2:3" ht="13.5">
      <c r="B38" s="26"/>
      <c r="C38" s="27" t="s">
        <v>136</v>
      </c>
    </row>
    <row r="39" spans="2:6" ht="13.5">
      <c r="B39" s="28" t="s">
        <v>129</v>
      </c>
      <c r="C39" s="28" t="s">
        <v>130</v>
      </c>
      <c r="D39" s="28" t="s">
        <v>131</v>
      </c>
      <c r="E39" s="28" t="s">
        <v>132</v>
      </c>
      <c r="F39" s="28" t="s">
        <v>133</v>
      </c>
    </row>
    <row r="40" spans="2:6" ht="12.75">
      <c r="B40" s="52" t="s">
        <v>217</v>
      </c>
      <c r="C40" s="21" t="s">
        <v>136</v>
      </c>
      <c r="D40" s="53" t="s">
        <v>155</v>
      </c>
      <c r="E40" s="53" t="s">
        <v>155</v>
      </c>
      <c r="F40" s="53" t="s">
        <v>277</v>
      </c>
    </row>
    <row r="41" spans="2:6" ht="12.75">
      <c r="B41" s="52" t="s">
        <v>120</v>
      </c>
      <c r="C41" s="21" t="s">
        <v>136</v>
      </c>
      <c r="D41" s="53" t="s">
        <v>161</v>
      </c>
      <c r="E41" s="53" t="s">
        <v>273</v>
      </c>
      <c r="F41" s="53" t="s">
        <v>278</v>
      </c>
    </row>
    <row r="42" spans="2:6" ht="12.75">
      <c r="B42" s="52" t="s">
        <v>222</v>
      </c>
      <c r="C42" s="21" t="s">
        <v>136</v>
      </c>
      <c r="D42" s="53" t="s">
        <v>54</v>
      </c>
      <c r="E42" s="53" t="s">
        <v>272</v>
      </c>
      <c r="F42" s="53" t="s">
        <v>279</v>
      </c>
    </row>
    <row r="44" spans="2:3" ht="13.5">
      <c r="B44" s="26"/>
      <c r="C44" s="27" t="s">
        <v>148</v>
      </c>
    </row>
    <row r="45" spans="2:6" ht="13.5">
      <c r="B45" s="28" t="s">
        <v>129</v>
      </c>
      <c r="C45" s="28" t="s">
        <v>130</v>
      </c>
      <c r="D45" s="28" t="s">
        <v>131</v>
      </c>
      <c r="E45" s="28" t="s">
        <v>132</v>
      </c>
      <c r="F45" s="28" t="s">
        <v>133</v>
      </c>
    </row>
    <row r="46" spans="2:6" ht="12.75">
      <c r="B46" s="52" t="s">
        <v>254</v>
      </c>
      <c r="C46" s="21" t="s">
        <v>248</v>
      </c>
      <c r="D46" s="53" t="s">
        <v>155</v>
      </c>
      <c r="E46" s="53" t="s">
        <v>155</v>
      </c>
      <c r="F46" s="53" t="s">
        <v>280</v>
      </c>
    </row>
    <row r="47" spans="2:6" ht="12.75">
      <c r="B47" s="52" t="s">
        <v>240</v>
      </c>
      <c r="C47" s="21" t="s">
        <v>248</v>
      </c>
      <c r="D47" s="53" t="s">
        <v>55</v>
      </c>
      <c r="E47" s="53" t="s">
        <v>193</v>
      </c>
      <c r="F47" s="53" t="s">
        <v>281</v>
      </c>
    </row>
  </sheetData>
  <sheetProtection/>
  <mergeCells count="19">
    <mergeCell ref="H4:K4"/>
    <mergeCell ref="B18:M18"/>
    <mergeCell ref="B21:M21"/>
    <mergeCell ref="L4:L5"/>
    <mergeCell ref="M4:M5"/>
    <mergeCell ref="N4:N5"/>
    <mergeCell ref="B6:M6"/>
    <mergeCell ref="B10:M10"/>
    <mergeCell ref="B15:M15"/>
    <mergeCell ref="A4:A5"/>
    <mergeCell ref="A1:N1"/>
    <mergeCell ref="A2:N2"/>
    <mergeCell ref="A3:N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H1">
      <selection activeCell="N10" sqref="N10:N11"/>
    </sheetView>
  </sheetViews>
  <sheetFormatPr defaultColWidth="8.75390625" defaultRowHeight="12.75"/>
  <cols>
    <col min="1" max="1" width="9.125" style="37" customWidth="1"/>
    <col min="2" max="2" width="24.75390625" style="21" customWidth="1"/>
    <col min="3" max="3" width="26.25390625" style="21" bestFit="1" customWidth="1"/>
    <col min="4" max="4" width="10.625" style="21" bestFit="1" customWidth="1"/>
    <col min="5" max="5" width="8.375" style="21" bestFit="1" customWidth="1"/>
    <col min="6" max="6" width="10.125" style="21" bestFit="1" customWidth="1"/>
    <col min="7" max="7" width="26.125" style="21" bestFit="1" customWidth="1"/>
    <col min="8" max="11" width="4.625" style="21" bestFit="1" customWidth="1"/>
    <col min="12" max="12" width="11.25390625" style="21" bestFit="1" customWidth="1"/>
    <col min="13" max="13" width="7.625" style="21" bestFit="1" customWidth="1"/>
    <col min="14" max="14" width="15.125" style="21" bestFit="1" customWidth="1"/>
  </cols>
  <sheetData>
    <row r="1" spans="1:14" ht="30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28.5">
      <c r="A2" s="93" t="s">
        <v>310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0.75" customHeight="1" thickBot="1">
      <c r="A3" s="93" t="s">
        <v>314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2" customFormat="1" ht="12.75" customHeight="1">
      <c r="A4" s="87" t="s">
        <v>315</v>
      </c>
      <c r="B4" s="82" t="s">
        <v>0</v>
      </c>
      <c r="C4" s="84" t="s">
        <v>317</v>
      </c>
      <c r="D4" s="84" t="s">
        <v>318</v>
      </c>
      <c r="E4" s="80" t="s">
        <v>9</v>
      </c>
      <c r="F4" s="80" t="s">
        <v>7</v>
      </c>
      <c r="G4" s="80" t="s">
        <v>319</v>
      </c>
      <c r="H4" s="80" t="s">
        <v>310</v>
      </c>
      <c r="I4" s="80"/>
      <c r="J4" s="80"/>
      <c r="K4" s="80"/>
      <c r="L4" s="80" t="s">
        <v>320</v>
      </c>
      <c r="M4" s="80" t="s">
        <v>6</v>
      </c>
      <c r="N4" s="89" t="s">
        <v>5</v>
      </c>
    </row>
    <row r="5" spans="1:14" s="2" customFormat="1" ht="21" customHeight="1" thickBot="1">
      <c r="A5" s="88"/>
      <c r="B5" s="83"/>
      <c r="C5" s="85"/>
      <c r="D5" s="86"/>
      <c r="E5" s="85"/>
      <c r="F5" s="85"/>
      <c r="G5" s="85"/>
      <c r="H5" s="3">
        <v>1</v>
      </c>
      <c r="I5" s="3">
        <v>2</v>
      </c>
      <c r="J5" s="3">
        <v>3</v>
      </c>
      <c r="K5" s="3" t="s">
        <v>8</v>
      </c>
      <c r="L5" s="85"/>
      <c r="M5" s="85"/>
      <c r="N5" s="90"/>
    </row>
    <row r="6" spans="2:13" ht="15.75">
      <c r="B6" s="79" t="s">
        <v>18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4" ht="12.75">
      <c r="A7" s="36">
        <v>1</v>
      </c>
      <c r="B7" s="22" t="s">
        <v>19</v>
      </c>
      <c r="C7" s="22" t="s">
        <v>20</v>
      </c>
      <c r="D7" s="22" t="s">
        <v>21</v>
      </c>
      <c r="E7" s="22" t="str">
        <f>"1,1416"</f>
        <v>1,1416</v>
      </c>
      <c r="F7" s="22" t="s">
        <v>14</v>
      </c>
      <c r="G7" s="22" t="s">
        <v>321</v>
      </c>
      <c r="H7" s="43" t="s">
        <v>250</v>
      </c>
      <c r="I7" s="43" t="s">
        <v>251</v>
      </c>
      <c r="J7" s="42" t="s">
        <v>252</v>
      </c>
      <c r="K7" s="39"/>
      <c r="L7" s="40">
        <v>17.5</v>
      </c>
      <c r="M7" s="40" t="str">
        <f>"19,9780"</f>
        <v>19,9780</v>
      </c>
      <c r="N7" s="22" t="s">
        <v>339</v>
      </c>
    </row>
    <row r="9" spans="2:13" ht="15.75">
      <c r="B9" s="81" t="s">
        <v>211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4" ht="12.75">
      <c r="A10" s="111">
        <v>1</v>
      </c>
      <c r="B10" s="109" t="s">
        <v>212</v>
      </c>
      <c r="C10" s="29" t="s">
        <v>213</v>
      </c>
      <c r="D10" s="29" t="s">
        <v>214</v>
      </c>
      <c r="E10" s="29" t="str">
        <f>"0,8025"</f>
        <v>0,8025</v>
      </c>
      <c r="F10" s="106" t="s">
        <v>14</v>
      </c>
      <c r="G10" s="29" t="s">
        <v>321</v>
      </c>
      <c r="H10" s="97" t="s">
        <v>251</v>
      </c>
      <c r="I10" s="50" t="s">
        <v>252</v>
      </c>
      <c r="J10" s="50" t="s">
        <v>253</v>
      </c>
      <c r="K10" s="45"/>
      <c r="L10" s="44">
        <v>20</v>
      </c>
      <c r="M10" s="74" t="str">
        <f>"16,0500"</f>
        <v>16,0500</v>
      </c>
      <c r="N10" s="29" t="s">
        <v>339</v>
      </c>
    </row>
    <row r="11" spans="1:14" ht="12.75">
      <c r="A11" s="112">
        <v>1</v>
      </c>
      <c r="B11" s="110" t="s">
        <v>254</v>
      </c>
      <c r="C11" s="30" t="s">
        <v>255</v>
      </c>
      <c r="D11" s="30" t="s">
        <v>256</v>
      </c>
      <c r="E11" s="30" t="str">
        <f>"0,8341"</f>
        <v>0,8341</v>
      </c>
      <c r="F11" s="107" t="s">
        <v>14</v>
      </c>
      <c r="G11" s="30" t="s">
        <v>257</v>
      </c>
      <c r="H11" s="108" t="s">
        <v>251</v>
      </c>
      <c r="I11" s="51" t="s">
        <v>251</v>
      </c>
      <c r="J11" s="49" t="s">
        <v>252</v>
      </c>
      <c r="K11" s="46"/>
      <c r="L11" s="47">
        <v>17.5</v>
      </c>
      <c r="M11" s="75" t="str">
        <f>"14,5968"</f>
        <v>14,5968</v>
      </c>
      <c r="N11" s="30" t="s">
        <v>339</v>
      </c>
    </row>
    <row r="13" spans="2:13" ht="15.75">
      <c r="B13" s="81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4" ht="12.75">
      <c r="A14" s="36">
        <v>1</v>
      </c>
      <c r="B14" s="22" t="s">
        <v>222</v>
      </c>
      <c r="C14" s="22" t="s">
        <v>223</v>
      </c>
      <c r="D14" s="22" t="s">
        <v>224</v>
      </c>
      <c r="E14" s="22" t="str">
        <f>"0,6214"</f>
        <v>0,6214</v>
      </c>
      <c r="F14" s="22" t="s">
        <v>14</v>
      </c>
      <c r="G14" s="22" t="s">
        <v>321</v>
      </c>
      <c r="H14" s="43" t="s">
        <v>252</v>
      </c>
      <c r="I14" s="43" t="s">
        <v>258</v>
      </c>
      <c r="J14" s="43" t="s">
        <v>259</v>
      </c>
      <c r="K14" s="39"/>
      <c r="L14" s="40">
        <v>23.5</v>
      </c>
      <c r="M14" s="40" t="str">
        <f>"14,6029"</f>
        <v>14,6029</v>
      </c>
      <c r="N14" s="22" t="s">
        <v>339</v>
      </c>
    </row>
    <row r="16" spans="2:13" ht="15.75">
      <c r="B16" s="81" t="s">
        <v>100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4" ht="12.75">
      <c r="A17" s="36">
        <v>1</v>
      </c>
      <c r="B17" s="22" t="s">
        <v>240</v>
      </c>
      <c r="C17" s="22" t="s">
        <v>241</v>
      </c>
      <c r="D17" s="22" t="s">
        <v>242</v>
      </c>
      <c r="E17" s="22" t="str">
        <f>"0,5976"</f>
        <v>0,5976</v>
      </c>
      <c r="F17" s="22" t="s">
        <v>14</v>
      </c>
      <c r="G17" s="22" t="s">
        <v>321</v>
      </c>
      <c r="H17" s="43" t="s">
        <v>251</v>
      </c>
      <c r="I17" s="43" t="s">
        <v>253</v>
      </c>
      <c r="J17" s="43" t="s">
        <v>260</v>
      </c>
      <c r="K17" s="39"/>
      <c r="L17" s="40">
        <v>22.5</v>
      </c>
      <c r="M17" s="40" t="str">
        <f>"13,4460"</f>
        <v>13,4460</v>
      </c>
      <c r="N17" s="22" t="s">
        <v>339</v>
      </c>
    </row>
    <row r="19" spans="2:13" ht="15.75">
      <c r="B19" s="81" t="s">
        <v>119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4" ht="12.75">
      <c r="A20" s="36">
        <v>1</v>
      </c>
      <c r="B20" s="22" t="s">
        <v>120</v>
      </c>
      <c r="C20" s="22" t="s">
        <v>121</v>
      </c>
      <c r="D20" s="22" t="s">
        <v>122</v>
      </c>
      <c r="E20" s="22" t="str">
        <f>"0,5843"</f>
        <v>0,5843</v>
      </c>
      <c r="F20" s="22" t="s">
        <v>14</v>
      </c>
      <c r="G20" s="22" t="s">
        <v>321</v>
      </c>
      <c r="H20" s="43" t="s">
        <v>251</v>
      </c>
      <c r="I20" s="43" t="s">
        <v>253</v>
      </c>
      <c r="J20" s="43" t="s">
        <v>259</v>
      </c>
      <c r="K20" s="39"/>
      <c r="L20" s="40">
        <v>23.5</v>
      </c>
      <c r="M20" s="40" t="str">
        <f>"13,7310"</f>
        <v>13,7310</v>
      </c>
      <c r="N20" s="22" t="s">
        <v>339</v>
      </c>
    </row>
    <row r="23" spans="2:3" ht="18">
      <c r="B23" s="24" t="s">
        <v>126</v>
      </c>
      <c r="C23" s="24"/>
    </row>
    <row r="24" spans="2:3" ht="15.75">
      <c r="B24" s="25" t="s">
        <v>127</v>
      </c>
      <c r="C24" s="25"/>
    </row>
    <row r="25" spans="2:3" ht="13.5">
      <c r="B25" s="26"/>
      <c r="C25" s="27" t="s">
        <v>136</v>
      </c>
    </row>
    <row r="26" spans="2:6" ht="13.5">
      <c r="B26" s="28" t="s">
        <v>129</v>
      </c>
      <c r="C26" s="28" t="s">
        <v>130</v>
      </c>
      <c r="D26" s="28" t="s">
        <v>131</v>
      </c>
      <c r="E26" s="28" t="s">
        <v>132</v>
      </c>
      <c r="F26" s="28" t="s">
        <v>133</v>
      </c>
    </row>
    <row r="27" spans="2:6" ht="12.75">
      <c r="B27" s="52" t="s">
        <v>19</v>
      </c>
      <c r="C27" s="21" t="s">
        <v>136</v>
      </c>
      <c r="D27" s="53" t="s">
        <v>235</v>
      </c>
      <c r="E27" s="53" t="s">
        <v>251</v>
      </c>
      <c r="F27" s="53" t="s">
        <v>261</v>
      </c>
    </row>
    <row r="30" spans="2:3" ht="15.75">
      <c r="B30" s="25" t="s">
        <v>138</v>
      </c>
      <c r="C30" s="25"/>
    </row>
    <row r="31" spans="2:3" ht="13.5">
      <c r="B31" s="26"/>
      <c r="C31" s="27" t="s">
        <v>128</v>
      </c>
    </row>
    <row r="32" spans="2:6" ht="13.5">
      <c r="B32" s="28" t="s">
        <v>129</v>
      </c>
      <c r="C32" s="28" t="s">
        <v>130</v>
      </c>
      <c r="D32" s="28" t="s">
        <v>131</v>
      </c>
      <c r="E32" s="28" t="s">
        <v>132</v>
      </c>
      <c r="F32" s="28" t="s">
        <v>133</v>
      </c>
    </row>
    <row r="33" spans="2:6" ht="12.75">
      <c r="B33" s="52" t="s">
        <v>212</v>
      </c>
      <c r="C33" s="21" t="s">
        <v>128</v>
      </c>
      <c r="D33" s="53" t="s">
        <v>155</v>
      </c>
      <c r="E33" s="53" t="s">
        <v>253</v>
      </c>
      <c r="F33" s="53" t="s">
        <v>262</v>
      </c>
    </row>
    <row r="35" spans="2:3" ht="13.5">
      <c r="B35" s="26"/>
      <c r="C35" s="27" t="s">
        <v>136</v>
      </c>
    </row>
    <row r="36" spans="2:6" ht="13.5">
      <c r="B36" s="28" t="s">
        <v>129</v>
      </c>
      <c r="C36" s="28" t="s">
        <v>130</v>
      </c>
      <c r="D36" s="28" t="s">
        <v>131</v>
      </c>
      <c r="E36" s="28" t="s">
        <v>132</v>
      </c>
      <c r="F36" s="28" t="s">
        <v>133</v>
      </c>
    </row>
    <row r="37" spans="2:6" ht="12.75">
      <c r="B37" s="52" t="s">
        <v>222</v>
      </c>
      <c r="C37" s="21" t="s">
        <v>136</v>
      </c>
      <c r="D37" s="53" t="s">
        <v>54</v>
      </c>
      <c r="E37" s="53" t="s">
        <v>259</v>
      </c>
      <c r="F37" s="53" t="s">
        <v>263</v>
      </c>
    </row>
    <row r="38" spans="2:6" ht="12.75">
      <c r="B38" s="52" t="s">
        <v>120</v>
      </c>
      <c r="C38" s="21" t="s">
        <v>136</v>
      </c>
      <c r="D38" s="53" t="s">
        <v>161</v>
      </c>
      <c r="E38" s="53" t="s">
        <v>259</v>
      </c>
      <c r="F38" s="53" t="s">
        <v>264</v>
      </c>
    </row>
    <row r="40" spans="2:3" ht="13.5">
      <c r="B40" s="26"/>
      <c r="C40" s="27" t="s">
        <v>148</v>
      </c>
    </row>
    <row r="41" spans="2:6" ht="13.5">
      <c r="B41" s="28" t="s">
        <v>129</v>
      </c>
      <c r="C41" s="28" t="s">
        <v>130</v>
      </c>
      <c r="D41" s="28" t="s">
        <v>131</v>
      </c>
      <c r="E41" s="28" t="s">
        <v>132</v>
      </c>
      <c r="F41" s="28" t="s">
        <v>133</v>
      </c>
    </row>
    <row r="42" spans="2:6" ht="12.75">
      <c r="B42" s="52" t="s">
        <v>254</v>
      </c>
      <c r="C42" s="21" t="s">
        <v>248</v>
      </c>
      <c r="D42" s="53" t="s">
        <v>155</v>
      </c>
      <c r="E42" s="53" t="s">
        <v>251</v>
      </c>
      <c r="F42" s="53" t="s">
        <v>265</v>
      </c>
    </row>
    <row r="43" spans="2:6" ht="12.75">
      <c r="B43" s="52" t="s">
        <v>240</v>
      </c>
      <c r="C43" s="21" t="s">
        <v>248</v>
      </c>
      <c r="D43" s="53" t="s">
        <v>55</v>
      </c>
      <c r="E43" s="53" t="s">
        <v>260</v>
      </c>
      <c r="F43" s="53" t="s">
        <v>266</v>
      </c>
    </row>
  </sheetData>
  <sheetProtection/>
  <mergeCells count="19">
    <mergeCell ref="H4:K4"/>
    <mergeCell ref="B16:M16"/>
    <mergeCell ref="B19:M19"/>
    <mergeCell ref="L4:L5"/>
    <mergeCell ref="M4:M5"/>
    <mergeCell ref="N4:N5"/>
    <mergeCell ref="B6:M6"/>
    <mergeCell ref="B9:M9"/>
    <mergeCell ref="B13:M13"/>
    <mergeCell ref="A4:A5"/>
    <mergeCell ref="A1:N1"/>
    <mergeCell ref="A2:N2"/>
    <mergeCell ref="A3:N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2017-01-20T16:55:41Z</dcterms:modified>
  <cp:category/>
  <cp:version/>
  <cp:contentType/>
  <cp:contentStatus/>
</cp:coreProperties>
</file>