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firstSheet="4" activeTab="4"/>
  </bookViews>
  <sheets>
    <sheet name="Жим лежа без экипировки" sheetId="1" r:id="rId1"/>
    <sheet name="Жим лежа в многосл. экип" sheetId="2" r:id="rId2"/>
    <sheet name="Становая тяга без экипировки" sheetId="3" r:id="rId3"/>
    <sheet name="Народный жим 1_2 веса" sheetId="4" r:id="rId4"/>
    <sheet name="Народный жим 1 вес" sheetId="5" r:id="rId5"/>
    <sheet name="Пауэрспорт" sheetId="6" r:id="rId6"/>
  </sheets>
  <definedNames/>
  <calcPr fullCalcOnLoad="1"/>
</workbook>
</file>

<file path=xl/sharedStrings.xml><?xml version="1.0" encoding="utf-8"?>
<sst xmlns="http://schemas.openxmlformats.org/spreadsheetml/2006/main" count="1150" uniqueCount="386">
  <si>
    <t>ФИО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</si>
  <si>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</si>
  <si>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</si>
  <si>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</si>
  <si>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</si>
  <si>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</si>
  <si>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</si>
  <si>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</si>
  <si>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</si>
  <si>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56</t>
  </si>
  <si>
    <t>Ефимцева Любовь</t>
  </si>
  <si>
    <t>Open (01.11.1980)/35</t>
  </si>
  <si>
    <t>53,30</t>
  </si>
  <si>
    <t xml:space="preserve">лично </t>
  </si>
  <si>
    <t>45,0</t>
  </si>
  <si>
    <t>50,0</t>
  </si>
  <si>
    <t>52,5</t>
  </si>
  <si>
    <t xml:space="preserve">Новоселов С </t>
  </si>
  <si>
    <t>Трефилкина Виктория</t>
  </si>
  <si>
    <t>Open (02.02.1978)/38</t>
  </si>
  <si>
    <t>54,60</t>
  </si>
  <si>
    <t>55,0</t>
  </si>
  <si>
    <t xml:space="preserve">Самостоятельно </t>
  </si>
  <si>
    <t>ВЕСОВАЯ КАТЕГОРИЯ   60</t>
  </si>
  <si>
    <t>Морозова Ольга</t>
  </si>
  <si>
    <t>Masters 40-44 (19.05.1976)/40</t>
  </si>
  <si>
    <t>58,50</t>
  </si>
  <si>
    <t>37,5</t>
  </si>
  <si>
    <t>40,0</t>
  </si>
  <si>
    <t>42,5</t>
  </si>
  <si>
    <t xml:space="preserve">Бахтин Н. </t>
  </si>
  <si>
    <t>ВЕСОВАЯ КАТЕГОРИЯ   75</t>
  </si>
  <si>
    <t>Кудинова Любовь</t>
  </si>
  <si>
    <t>Open (24.11.1983)/32</t>
  </si>
  <si>
    <t>71,00</t>
  </si>
  <si>
    <t xml:space="preserve">Серпухов/Московская область </t>
  </si>
  <si>
    <t>80,0</t>
  </si>
  <si>
    <t>90,0</t>
  </si>
  <si>
    <t>95,0</t>
  </si>
  <si>
    <t xml:space="preserve">Грудев А. </t>
  </si>
  <si>
    <t>ВЕСОВАЯ КАТЕГОРИЯ   52</t>
  </si>
  <si>
    <t>Соколов Матвей</t>
  </si>
  <si>
    <t>Teenage 15-19 (30.11.2006)/9</t>
  </si>
  <si>
    <t>46,90</t>
  </si>
  <si>
    <t>25,0</t>
  </si>
  <si>
    <t>27,5</t>
  </si>
  <si>
    <t>30,0</t>
  </si>
  <si>
    <t>Христофоров Максим</t>
  </si>
  <si>
    <t>Teenage 15-19 (24.05.2006)/10</t>
  </si>
  <si>
    <t>31,10</t>
  </si>
  <si>
    <t>Чекулов Василий</t>
  </si>
  <si>
    <t>Teenage 15-19 (17.06.2002)/14</t>
  </si>
  <si>
    <t>57,50</t>
  </si>
  <si>
    <t>70,0</t>
  </si>
  <si>
    <t>75,0</t>
  </si>
  <si>
    <t>Карпов Даниил</t>
  </si>
  <si>
    <t>Teenage 15-19 (03.11.2002)/13</t>
  </si>
  <si>
    <t>59,60</t>
  </si>
  <si>
    <t xml:space="preserve">Атлетика </t>
  </si>
  <si>
    <t>60,0</t>
  </si>
  <si>
    <t>65,0</t>
  </si>
  <si>
    <t>Мхитарян Игорь</t>
  </si>
  <si>
    <t>Teenage 15-19 (19.02.2002)/14</t>
  </si>
  <si>
    <t>57,00</t>
  </si>
  <si>
    <t>67,5</t>
  </si>
  <si>
    <t>Проничкин Сергей</t>
  </si>
  <si>
    <t>Open (15.08.1989)/27</t>
  </si>
  <si>
    <t>60,00</t>
  </si>
  <si>
    <t>110,0</t>
  </si>
  <si>
    <t>115,0</t>
  </si>
  <si>
    <t>120,0</t>
  </si>
  <si>
    <t>Константинов Никита</t>
  </si>
  <si>
    <t>Teenage 15-19 (14.12.1996)/19</t>
  </si>
  <si>
    <t>68,70</t>
  </si>
  <si>
    <t xml:space="preserve">Верея </t>
  </si>
  <si>
    <t xml:space="preserve">Верея/Московская область </t>
  </si>
  <si>
    <t>87,5</t>
  </si>
  <si>
    <t>92,5</t>
  </si>
  <si>
    <t>Артамонов Станислав</t>
  </si>
  <si>
    <t>Teenage 15-19 (24.06.2001)/15</t>
  </si>
  <si>
    <t>69,00</t>
  </si>
  <si>
    <t>85,0</t>
  </si>
  <si>
    <t>Козлов Георгий</t>
  </si>
  <si>
    <t>Teenage 15-19 (13.04.2000)/16</t>
  </si>
  <si>
    <t>74,90</t>
  </si>
  <si>
    <t xml:space="preserve">Антонов М. </t>
  </si>
  <si>
    <t>Костин Сергей</t>
  </si>
  <si>
    <t>Teenage 15-19 (22.11.2001)/14</t>
  </si>
  <si>
    <t>72,40</t>
  </si>
  <si>
    <t>Мартынов Олег</t>
  </si>
  <si>
    <t>Teenage 15-19 (16.01.2003)/13</t>
  </si>
  <si>
    <t>74,00</t>
  </si>
  <si>
    <t xml:space="preserve">Протвино/Московская область </t>
  </si>
  <si>
    <t>Юшин Алексей</t>
  </si>
  <si>
    <t>Open (09.10.1982)/34</t>
  </si>
  <si>
    <t>72,20</t>
  </si>
  <si>
    <t>145,0</t>
  </si>
  <si>
    <t>150,0</t>
  </si>
  <si>
    <t>152,5</t>
  </si>
  <si>
    <t>Белых Владимир</t>
  </si>
  <si>
    <t>Open (24.09.1986)/30</t>
  </si>
  <si>
    <t>68,00</t>
  </si>
  <si>
    <t xml:space="preserve">Кремёнки/Калужская область </t>
  </si>
  <si>
    <t>112,5</t>
  </si>
  <si>
    <t>117,5</t>
  </si>
  <si>
    <t>ВЕСОВАЯ КАТЕГОРИЯ   82.5</t>
  </si>
  <si>
    <t>Астафьев Роман</t>
  </si>
  <si>
    <t>Open (16.09.1978)/38</t>
  </si>
  <si>
    <t>80,30</t>
  </si>
  <si>
    <t>155,0</t>
  </si>
  <si>
    <t>Суровиков Андрей</t>
  </si>
  <si>
    <t>Open (23.09.1986)/30</t>
  </si>
  <si>
    <t>81,00</t>
  </si>
  <si>
    <t>140,0</t>
  </si>
  <si>
    <t>ВЕСОВАЯ КАТЕГОРИЯ   90</t>
  </si>
  <si>
    <t>Младенский Александр</t>
  </si>
  <si>
    <t>Teenage 15-19 (03.09.2002)/14</t>
  </si>
  <si>
    <t>85,20</t>
  </si>
  <si>
    <t>97,5</t>
  </si>
  <si>
    <t>100,0</t>
  </si>
  <si>
    <t>107,5</t>
  </si>
  <si>
    <t>Флоря Игорь</t>
  </si>
  <si>
    <t>Teenage 15-19 (18.06.1997)/19</t>
  </si>
  <si>
    <t>85,60</t>
  </si>
  <si>
    <t>102,5</t>
  </si>
  <si>
    <t>Шпилевский Александр</t>
  </si>
  <si>
    <t>Open (20.10.1983)/33</t>
  </si>
  <si>
    <t>86,50</t>
  </si>
  <si>
    <t xml:space="preserve">Подольск/Московская область </t>
  </si>
  <si>
    <t>170,0</t>
  </si>
  <si>
    <t>180,0</t>
  </si>
  <si>
    <t xml:space="preserve">Попов С. </t>
  </si>
  <si>
    <t>Новоселов Станислав</t>
  </si>
  <si>
    <t>Open (25.08.1987)/29</t>
  </si>
  <si>
    <t>88,00</t>
  </si>
  <si>
    <t>160,0</t>
  </si>
  <si>
    <t>165,0</t>
  </si>
  <si>
    <t>Волков Александр</t>
  </si>
  <si>
    <t>Open (28.11.1989)/26</t>
  </si>
  <si>
    <t>88,20</t>
  </si>
  <si>
    <t>Воробьев Александр</t>
  </si>
  <si>
    <t>Open (18.02.1967)/49</t>
  </si>
  <si>
    <t>88,40</t>
  </si>
  <si>
    <t xml:space="preserve">Орленок </t>
  </si>
  <si>
    <t>Жиганов Михаил</t>
  </si>
  <si>
    <t>Open (07.06.1981)/35</t>
  </si>
  <si>
    <t>86,20</t>
  </si>
  <si>
    <t xml:space="preserve">Пущино/Московская область </t>
  </si>
  <si>
    <t>Masters 45-49 (18.02.1967)/49</t>
  </si>
  <si>
    <t>Чернышов Игорь</t>
  </si>
  <si>
    <t>Masters 45-49 (14.07.1969)/47</t>
  </si>
  <si>
    <t>84,80</t>
  </si>
  <si>
    <t xml:space="preserve">Серпухов </t>
  </si>
  <si>
    <t>Лашин Владимир</t>
  </si>
  <si>
    <t>Masters 55-59 (28.03.1960)/56</t>
  </si>
  <si>
    <t>88,80</t>
  </si>
  <si>
    <t>ВЕСОВАЯ КАТЕГОРИЯ   100</t>
  </si>
  <si>
    <t>Черников Артем</t>
  </si>
  <si>
    <t>Teenage 15-19 (06.05.1998)/18</t>
  </si>
  <si>
    <t>93,80</t>
  </si>
  <si>
    <t>130,0</t>
  </si>
  <si>
    <t>Харламов Михаил</t>
  </si>
  <si>
    <t>Teenage 15-19 (31.08.1999)/17</t>
  </si>
  <si>
    <t>93,10</t>
  </si>
  <si>
    <t>105,0</t>
  </si>
  <si>
    <t>Лебедев Олег</t>
  </si>
  <si>
    <t>Juniors 20-23 (09.02.1995)/21</t>
  </si>
  <si>
    <t>94,50</t>
  </si>
  <si>
    <t>135,0</t>
  </si>
  <si>
    <t>147,5</t>
  </si>
  <si>
    <t>Галиченков Максим</t>
  </si>
  <si>
    <t>Open (11.04.1988)/28</t>
  </si>
  <si>
    <t>94,30</t>
  </si>
  <si>
    <t>190,0</t>
  </si>
  <si>
    <t>200,0</t>
  </si>
  <si>
    <t>Волохо Андрей</t>
  </si>
  <si>
    <t>Open (06.07.1975)/41</t>
  </si>
  <si>
    <t>93,00</t>
  </si>
  <si>
    <t xml:space="preserve">Брянск/Брянская область </t>
  </si>
  <si>
    <t>Новиков Леонид</t>
  </si>
  <si>
    <t>Open (18.05.1983)/33</t>
  </si>
  <si>
    <t>91,20</t>
  </si>
  <si>
    <t>125,0</t>
  </si>
  <si>
    <t>127,5</t>
  </si>
  <si>
    <t>Masters 40-44 (06.07.1975)/41</t>
  </si>
  <si>
    <t>ВЕСОВАЯ КАТЕГОРИЯ   110</t>
  </si>
  <si>
    <t>Жаченков Александр</t>
  </si>
  <si>
    <t>Open (30.07.1981)/35</t>
  </si>
  <si>
    <t>103,70</t>
  </si>
  <si>
    <t>220,0</t>
  </si>
  <si>
    <t>230,0</t>
  </si>
  <si>
    <t>237,5</t>
  </si>
  <si>
    <t>Гребнев Евгений</t>
  </si>
  <si>
    <t>Open (07.05.1980)/36</t>
  </si>
  <si>
    <t>103,30</t>
  </si>
  <si>
    <t>157,5</t>
  </si>
  <si>
    <t>162,5</t>
  </si>
  <si>
    <t>Асотов Евгений</t>
  </si>
  <si>
    <t>Open (10.10.1980)/36</t>
  </si>
  <si>
    <t>102,10</t>
  </si>
  <si>
    <t xml:space="preserve">Серегин Д. </t>
  </si>
  <si>
    <t>Пузырев Денис</t>
  </si>
  <si>
    <t>Open (31.03.1974)/42</t>
  </si>
  <si>
    <t>107,20</t>
  </si>
  <si>
    <t>192,5</t>
  </si>
  <si>
    <t>195,0</t>
  </si>
  <si>
    <t>Masters 40-44 (31.03.1974)/42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</si>
  <si>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</si>
  <si>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</si>
  <si>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</si>
  <si>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</si>
  <si>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</si>
  <si>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</si>
  <si>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</si>
  <si>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Мужчины </t>
  </si>
  <si>
    <t xml:space="preserve">Юноши 15-19 </t>
  </si>
  <si>
    <t>87,5980</t>
  </si>
  <si>
    <t>70,9920</t>
  </si>
  <si>
    <t>70,6813</t>
  </si>
  <si>
    <t>138,0460</t>
  </si>
  <si>
    <t>124,8200</t>
  </si>
  <si>
    <t>110,8230</t>
  </si>
  <si>
    <t>Очирова Елена</t>
  </si>
  <si>
    <t>Open (15.09.1975)/41</t>
  </si>
  <si>
    <t>54,80</t>
  </si>
  <si>
    <t>Заморуев Денис</t>
  </si>
  <si>
    <t>Teenage 15-19 (16.01.1998)/18</t>
  </si>
  <si>
    <t>ВЕСОВАЯ КАТЕГОРИЯ   67.5</t>
  </si>
  <si>
    <t>Плохих Святослав</t>
  </si>
  <si>
    <t>Teenage 15-19 (25.03.1997)/19</t>
  </si>
  <si>
    <t>66,50</t>
  </si>
  <si>
    <t>185,0</t>
  </si>
  <si>
    <t>Раков Сергей</t>
  </si>
  <si>
    <t>Teenage 15-19 (16.07.1998)/18</t>
  </si>
  <si>
    <t>65,90</t>
  </si>
  <si>
    <t>172,5</t>
  </si>
  <si>
    <t>Молостовкин Егор</t>
  </si>
  <si>
    <t>Teenage 15-19 (29.09.1998)/18</t>
  </si>
  <si>
    <t>175,0</t>
  </si>
  <si>
    <t>205,0</t>
  </si>
  <si>
    <t>215,0</t>
  </si>
  <si>
    <t>Кузьмичев Дмитрий</t>
  </si>
  <si>
    <t>Teenage 15-19 (27.01.1997)/19</t>
  </si>
  <si>
    <t>81,90</t>
  </si>
  <si>
    <t xml:space="preserve">Самонин В. </t>
  </si>
  <si>
    <t>Коробов Максим</t>
  </si>
  <si>
    <t>Teenage 15-19 (31.03.2001)/15</t>
  </si>
  <si>
    <t>80,80</t>
  </si>
  <si>
    <t>Оларь Василий</t>
  </si>
  <si>
    <t>Juniors 20-23 (13.01.1994)/22</t>
  </si>
  <si>
    <t>78,10</t>
  </si>
  <si>
    <t>222,5</t>
  </si>
  <si>
    <t>Коновалов Максим</t>
  </si>
  <si>
    <t>Juniors 20-23 (08.12.1995)/20</t>
  </si>
  <si>
    <t>79,90</t>
  </si>
  <si>
    <t>Open (13.01.1994)/22</t>
  </si>
  <si>
    <t>Бондаренко Юрий</t>
  </si>
  <si>
    <t>Open (13.04.1988)/28</t>
  </si>
  <si>
    <t>80,60</t>
  </si>
  <si>
    <t>Рак Сергей</t>
  </si>
  <si>
    <t>Open (01.06.1985)/31</t>
  </si>
  <si>
    <t>82,50</t>
  </si>
  <si>
    <t>Графин Александр</t>
  </si>
  <si>
    <t>Open (06.03.1977)/39</t>
  </si>
  <si>
    <t>76,40</t>
  </si>
  <si>
    <t>Ходосевич Владислав</t>
  </si>
  <si>
    <t>Teenage 15-19 (28.08.1999)/17</t>
  </si>
  <si>
    <t>87,20</t>
  </si>
  <si>
    <t>Еремин Михаил</t>
  </si>
  <si>
    <t>Teenage 15-19 (31.05.1999)/17</t>
  </si>
  <si>
    <t>95,10</t>
  </si>
  <si>
    <t>240,0</t>
  </si>
  <si>
    <t>245,0</t>
  </si>
  <si>
    <t>149,2080</t>
  </si>
  <si>
    <t>144,3740</t>
  </si>
  <si>
    <t>141,5160</t>
  </si>
  <si>
    <t>161,0840</t>
  </si>
  <si>
    <t>Товстоног Максим</t>
  </si>
  <si>
    <t>Open (05.06.1983)/33</t>
  </si>
  <si>
    <t>72,80</t>
  </si>
  <si>
    <t>Gloss</t>
  </si>
  <si>
    <t>Вес</t>
  </si>
  <si>
    <t>Повторы</t>
  </si>
  <si>
    <t>Арефьев Евгений</t>
  </si>
  <si>
    <t>Open (29.07.1990)/26</t>
  </si>
  <si>
    <t>66,00</t>
  </si>
  <si>
    <t xml:space="preserve">Чехов/Московская область </t>
  </si>
  <si>
    <t>Teen 13-19 (13.04.2000)/16</t>
  </si>
  <si>
    <t>Teen 13-19 (16.01.2003)/13</t>
  </si>
  <si>
    <t>Алискеров Вадим</t>
  </si>
  <si>
    <t>Juniors 20-23 (21.07.1996)/20</t>
  </si>
  <si>
    <t>77,70</t>
  </si>
  <si>
    <t>Полежаев Андрей</t>
  </si>
  <si>
    <t>Open (14.06.1978)/38</t>
  </si>
  <si>
    <t>78,00</t>
  </si>
  <si>
    <t>81,10</t>
  </si>
  <si>
    <t>82,5</t>
  </si>
  <si>
    <t>Teen 13-19 (28.08.1999)/17</t>
  </si>
  <si>
    <t>Masters 40-49 (18.02.1967)/49</t>
  </si>
  <si>
    <t>Masters 40-49 (14.07.1969)/47</t>
  </si>
  <si>
    <t>Masters 50-59 (28.03.1960)/56</t>
  </si>
  <si>
    <t>Полежаев Александр</t>
  </si>
  <si>
    <t>Open (05.07.1987)/29</t>
  </si>
  <si>
    <t>91,00</t>
  </si>
  <si>
    <t>Харыбин Денис</t>
  </si>
  <si>
    <t>Open (12.07.1980)/36</t>
  </si>
  <si>
    <t>93,50</t>
  </si>
  <si>
    <t xml:space="preserve">Тула/Тульская область </t>
  </si>
  <si>
    <t>Masters 40-49 (06.07.1975)/41</t>
  </si>
  <si>
    <t xml:space="preserve">Gloss </t>
  </si>
  <si>
    <t>3060,0</t>
  </si>
  <si>
    <t>1891,3860</t>
  </si>
  <si>
    <t>2295,0</t>
  </si>
  <si>
    <t>1751,0850</t>
  </si>
  <si>
    <t>2775,0</t>
  </si>
  <si>
    <t>1687,7550</t>
  </si>
  <si>
    <t>Армейский жим</t>
  </si>
  <si>
    <t>Teen 13-19 (16.01.1998)/18</t>
  </si>
  <si>
    <t>Савостин Филипп</t>
  </si>
  <si>
    <t>Open (29.09.1992)/24</t>
  </si>
  <si>
    <t>73,50</t>
  </si>
  <si>
    <t>57,5</t>
  </si>
  <si>
    <t>62,5</t>
  </si>
  <si>
    <t>Исаев Максим</t>
  </si>
  <si>
    <t>Open (07.12.1983)/32</t>
  </si>
  <si>
    <t>97,3120</t>
  </si>
  <si>
    <t>Место</t>
  </si>
  <si>
    <t>1</t>
  </si>
  <si>
    <t>2</t>
  </si>
  <si>
    <t>3</t>
  </si>
  <si>
    <t>4</t>
  </si>
  <si>
    <t>5</t>
  </si>
  <si>
    <t>Гребнев Е.</t>
  </si>
  <si>
    <t>Емельянов А.</t>
  </si>
  <si>
    <t>Воробьёв А.</t>
  </si>
  <si>
    <t xml:space="preserve">Емельянов А. </t>
  </si>
  <si>
    <t>Мамедов Р.</t>
  </si>
  <si>
    <t>114,2191</t>
  </si>
  <si>
    <t>187,5</t>
  </si>
  <si>
    <t>Юшин А.</t>
  </si>
  <si>
    <t xml:space="preserve">Воробьев А. </t>
  </si>
  <si>
    <t>Проничкин С.</t>
  </si>
  <si>
    <t xml:space="preserve">Москва/Московская область </t>
  </si>
  <si>
    <t xml:space="preserve">100,0 </t>
  </si>
  <si>
    <t xml:space="preserve">60,0 </t>
  </si>
  <si>
    <t xml:space="preserve">110,0 </t>
  </si>
  <si>
    <t xml:space="preserve">90,0 </t>
  </si>
  <si>
    <t>Возрастная группа
Дата рождения/Возраст</t>
  </si>
  <si>
    <t>Собств. вес</t>
  </si>
  <si>
    <t>Город/область</t>
  </si>
  <si>
    <t>Результат</t>
  </si>
  <si>
    <t>0</t>
  </si>
  <si>
    <t xml:space="preserve">67,5 </t>
  </si>
  <si>
    <t xml:space="preserve">75,0 </t>
  </si>
  <si>
    <t>37</t>
  </si>
  <si>
    <t>34</t>
  </si>
  <si>
    <t>1387,5</t>
  </si>
  <si>
    <t>1275,0</t>
  </si>
  <si>
    <t>Тоннаж</t>
  </si>
  <si>
    <t>26</t>
  </si>
  <si>
    <t>28</t>
  </si>
  <si>
    <t>22</t>
  </si>
  <si>
    <t>17</t>
  </si>
  <si>
    <t>27</t>
  </si>
  <si>
    <t>10</t>
  </si>
  <si>
    <t>30</t>
  </si>
  <si>
    <t>21</t>
  </si>
  <si>
    <t>19</t>
  </si>
  <si>
    <t>2080,0</t>
  </si>
  <si>
    <t>2240,0</t>
  </si>
  <si>
    <t>1815,0</t>
  </si>
  <si>
    <t>1487,5</t>
  </si>
  <si>
    <t>900,0</t>
  </si>
  <si>
    <t>1615,0</t>
  </si>
  <si>
    <t>2470,0</t>
  </si>
  <si>
    <t>1995,0</t>
  </si>
  <si>
    <t>137,5</t>
  </si>
  <si>
    <t>Чемпионат г. Серпухов и Серпуховского района по становой тяге, жиму лежа и народному жиму                                   Пауэрспорт
30 октября 2016 года</t>
  </si>
  <si>
    <t xml:space="preserve"> </t>
  </si>
  <si>
    <t>Подъем на бицепс</t>
  </si>
  <si>
    <t>Чемпионат г. Серпухов и Серпуховского района по становой тяге, жиму лежа и народному жиму                                                                                                         Народный жим (1 вес)
30 октября 2016 года</t>
  </si>
  <si>
    <t>Чемпионат г. Серпухов и Серпуховского района по становой тяге, жиму лежа и народному жиму                                                                                                      Народный жим (1/2 вес)
30 октября 2016 года</t>
  </si>
  <si>
    <t>Чемпионат г. Серпухов и Серпуховского района по становой тяге, жиму лежа и народному жиму                                                                                                    Становая тяга без экипировки
30 октября 2016 года</t>
  </si>
  <si>
    <t xml:space="preserve">   </t>
  </si>
  <si>
    <t>Чемпионат г. Серпухов и Серпуховского района по становой тяге, жиму лежа и народному жиму                                                                                                                                                Жим лежа в многослойной экипировке
30 октября 2016 года</t>
  </si>
  <si>
    <t>Чемпионат г. Серпухов и Серпуховского района по становой тяге, жиму лежа и народному жиму                                                                                                                        Жим лежа без экипировки
30 октября 2016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</si>
</sst>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9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48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48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indent="1"/>
    </xf>
    <xf numFmtId="49" fontId="4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2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 topLeftCell="A1">
      <selection activeCell="G83" sqref="G83"/>
    </sheetView>
  </sheetViews>
  <sheetFormatPr defaultColWidth="9.125" defaultRowHeight="12.75"/>
  <cols>
    <col min="1" max="1" width="9.125" style="19" customWidth="1"/>
    <col min="2" max="2" width="28.25390625" style="46" bestFit="1" customWidth="1"/>
    <col min="3" max="3" width="24.375" style="5" customWidth="1"/>
    <col min="4" max="4" width="10.625" style="5" bestFit="1" customWidth="1"/>
    <col min="5" max="5" width="8.375" style="5" bestFit="1" customWidth="1"/>
    <col min="6" max="6" width="13.125" style="5" customWidth="1"/>
    <col min="7" max="7" width="28.625" style="5" bestFit="1" customWidth="1"/>
    <col min="8" max="10" width="5.625" style="1" bestFit="1" customWidth="1"/>
    <col min="11" max="11" width="4.625" style="1" bestFit="1" customWidth="1"/>
    <col min="12" max="12" width="11.75390625" style="19" customWidth="1"/>
    <col min="13" max="13" width="8.625" style="19" bestFit="1" customWidth="1"/>
    <col min="14" max="14" width="19.125" style="5" bestFit="1" customWidth="1"/>
    <col min="15" max="16384" width="9.125" style="1" customWidth="1"/>
  </cols>
  <sheetData>
    <row r="1" spans="1:14" ht="15" customHeight="1">
      <c r="A1" s="67" t="s">
        <v>385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117.7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s="2" customFormat="1" ht="12.75" customHeight="1">
      <c r="A3" s="69" t="s">
        <v>326</v>
      </c>
      <c r="B3" s="65" t="s">
        <v>0</v>
      </c>
      <c r="C3" s="57" t="s">
        <v>347</v>
      </c>
      <c r="D3" s="57" t="s">
        <v>348</v>
      </c>
      <c r="E3" s="60" t="s">
        <v>8</v>
      </c>
      <c r="F3" s="60" t="s">
        <v>6</v>
      </c>
      <c r="G3" s="60" t="s">
        <v>349</v>
      </c>
      <c r="H3" s="60" t="s">
        <v>1</v>
      </c>
      <c r="I3" s="60"/>
      <c r="J3" s="60"/>
      <c r="K3" s="60"/>
      <c r="L3" s="60" t="s">
        <v>350</v>
      </c>
      <c r="M3" s="60" t="s">
        <v>5</v>
      </c>
      <c r="N3" s="71" t="s">
        <v>4</v>
      </c>
    </row>
    <row r="4" spans="1:14" s="2" customFormat="1" ht="21" customHeight="1" thickBot="1">
      <c r="A4" s="70"/>
      <c r="B4" s="66"/>
      <c r="C4" s="58"/>
      <c r="D4" s="59"/>
      <c r="E4" s="58"/>
      <c r="F4" s="58"/>
      <c r="G4" s="58"/>
      <c r="H4" s="3">
        <v>1</v>
      </c>
      <c r="I4" s="3">
        <v>2</v>
      </c>
      <c r="J4" s="3">
        <v>3</v>
      </c>
      <c r="K4" s="3" t="s">
        <v>7</v>
      </c>
      <c r="L4" s="58"/>
      <c r="M4" s="58"/>
      <c r="N4" s="72"/>
    </row>
    <row r="5" spans="2:13" ht="15.75">
      <c r="B5" s="61" t="s">
        <v>9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4" ht="12.75">
      <c r="A6" s="20" t="s">
        <v>327</v>
      </c>
      <c r="B6" s="40" t="s">
        <v>10</v>
      </c>
      <c r="C6" s="6" t="s">
        <v>11</v>
      </c>
      <c r="D6" s="6" t="s">
        <v>12</v>
      </c>
      <c r="E6" s="6" t="str">
        <f>"1,2230"</f>
        <v>1,2230</v>
      </c>
      <c r="F6" s="6" t="s">
        <v>13</v>
      </c>
      <c r="G6" s="6" t="s">
        <v>342</v>
      </c>
      <c r="H6" s="27" t="s">
        <v>14</v>
      </c>
      <c r="I6" s="27" t="s">
        <v>15</v>
      </c>
      <c r="J6" s="35" t="s">
        <v>16</v>
      </c>
      <c r="K6" s="7"/>
      <c r="L6" s="21" t="s">
        <v>15</v>
      </c>
      <c r="M6" s="21" t="str">
        <f>"61,1500"</f>
        <v>61,1500</v>
      </c>
      <c r="N6" s="6" t="s">
        <v>17</v>
      </c>
    </row>
    <row r="7" spans="1:14" ht="12.75">
      <c r="A7" s="20" t="s">
        <v>328</v>
      </c>
      <c r="B7" s="41" t="s">
        <v>18</v>
      </c>
      <c r="C7" s="8" t="s">
        <v>19</v>
      </c>
      <c r="D7" s="8" t="s">
        <v>20</v>
      </c>
      <c r="E7" s="8" t="str">
        <f>"1,2002"</f>
        <v>1,2002</v>
      </c>
      <c r="F7" s="8" t="s">
        <v>13</v>
      </c>
      <c r="G7" s="8" t="s">
        <v>342</v>
      </c>
      <c r="H7" s="29" t="s">
        <v>15</v>
      </c>
      <c r="I7" s="30" t="s">
        <v>21</v>
      </c>
      <c r="J7" s="30" t="s">
        <v>21</v>
      </c>
      <c r="K7" s="9"/>
      <c r="L7" s="23" t="s">
        <v>15</v>
      </c>
      <c r="M7" s="23" t="str">
        <f>"60,0100"</f>
        <v>60,0100</v>
      </c>
      <c r="N7" s="8" t="s">
        <v>22</v>
      </c>
    </row>
    <row r="9" spans="2:13" ht="15.75">
      <c r="B9" s="63" t="s">
        <v>23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4" ht="12.75">
      <c r="A10" s="20" t="s">
        <v>327</v>
      </c>
      <c r="B10" s="42" t="s">
        <v>24</v>
      </c>
      <c r="C10" s="11" t="s">
        <v>25</v>
      </c>
      <c r="D10" s="11" t="s">
        <v>26</v>
      </c>
      <c r="E10" s="11" t="str">
        <f>"1,1371"</f>
        <v>1,1371</v>
      </c>
      <c r="F10" s="11" t="s">
        <v>13</v>
      </c>
      <c r="G10" s="11" t="s">
        <v>342</v>
      </c>
      <c r="H10" s="25" t="s">
        <v>27</v>
      </c>
      <c r="I10" s="24" t="s">
        <v>28</v>
      </c>
      <c r="J10" s="25" t="s">
        <v>29</v>
      </c>
      <c r="K10" s="12"/>
      <c r="L10" s="20" t="s">
        <v>28</v>
      </c>
      <c r="M10" s="20" t="str">
        <f>"45,4840"</f>
        <v>45,4840</v>
      </c>
      <c r="N10" s="11" t="s">
        <v>30</v>
      </c>
    </row>
    <row r="12" spans="2:13" ht="15.75">
      <c r="B12" s="63" t="s">
        <v>31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4" ht="12.75">
      <c r="A13" s="20" t="s">
        <v>327</v>
      </c>
      <c r="B13" s="42" t="s">
        <v>32</v>
      </c>
      <c r="C13" s="11" t="s">
        <v>33</v>
      </c>
      <c r="D13" s="11" t="s">
        <v>34</v>
      </c>
      <c r="E13" s="11" t="str">
        <f>"0,9852"</f>
        <v>0,9852</v>
      </c>
      <c r="F13" s="11" t="s">
        <v>13</v>
      </c>
      <c r="G13" s="11" t="s">
        <v>35</v>
      </c>
      <c r="H13" s="24" t="s">
        <v>36</v>
      </c>
      <c r="I13" s="24" t="s">
        <v>37</v>
      </c>
      <c r="J13" s="24" t="s">
        <v>38</v>
      </c>
      <c r="K13" s="12"/>
      <c r="L13" s="20" t="s">
        <v>38</v>
      </c>
      <c r="M13" s="20" t="str">
        <f>"93,5940"</f>
        <v>93,5940</v>
      </c>
      <c r="N13" s="11" t="s">
        <v>39</v>
      </c>
    </row>
    <row r="15" spans="2:13" ht="15.75">
      <c r="B15" s="63" t="s">
        <v>40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4" ht="12.75">
      <c r="A16" s="21" t="s">
        <v>327</v>
      </c>
      <c r="B16" s="43" t="s">
        <v>41</v>
      </c>
      <c r="C16" s="6" t="s">
        <v>42</v>
      </c>
      <c r="D16" s="6" t="s">
        <v>43</v>
      </c>
      <c r="E16" s="6" t="str">
        <f>"1,0988"</f>
        <v>1,0988</v>
      </c>
      <c r="F16" s="6" t="s">
        <v>13</v>
      </c>
      <c r="G16" s="6" t="s">
        <v>35</v>
      </c>
      <c r="H16" s="27" t="s">
        <v>44</v>
      </c>
      <c r="I16" s="35" t="s">
        <v>45</v>
      </c>
      <c r="J16" s="27" t="s">
        <v>46</v>
      </c>
      <c r="K16" s="7"/>
      <c r="L16" s="21" t="s">
        <v>46</v>
      </c>
      <c r="M16" s="21" t="str">
        <f>"32,9640"</f>
        <v>32,9640</v>
      </c>
      <c r="N16" s="6" t="s">
        <v>22</v>
      </c>
    </row>
    <row r="17" spans="1:14" ht="12.75">
      <c r="A17" s="23" t="s">
        <v>328</v>
      </c>
      <c r="B17" s="44" t="s">
        <v>47</v>
      </c>
      <c r="C17" s="8" t="s">
        <v>48</v>
      </c>
      <c r="D17" s="8" t="s">
        <v>49</v>
      </c>
      <c r="E17" s="8" t="str">
        <f>"1,3354"</f>
        <v>1,3354</v>
      </c>
      <c r="F17" s="8" t="s">
        <v>13</v>
      </c>
      <c r="G17" s="8" t="s">
        <v>35</v>
      </c>
      <c r="H17" s="29" t="s">
        <v>44</v>
      </c>
      <c r="I17" s="29" t="s">
        <v>45</v>
      </c>
      <c r="J17" s="30" t="s">
        <v>46</v>
      </c>
      <c r="K17" s="9"/>
      <c r="L17" s="23" t="s">
        <v>45</v>
      </c>
      <c r="M17" s="23" t="str">
        <f>"36,7235"</f>
        <v>36,7235</v>
      </c>
      <c r="N17" s="8" t="s">
        <v>341</v>
      </c>
    </row>
    <row r="19" spans="2:13" ht="15.75">
      <c r="B19" s="63" t="s">
        <v>23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4" ht="12.75">
      <c r="A20" s="21" t="s">
        <v>327</v>
      </c>
      <c r="B20" s="40" t="s">
        <v>50</v>
      </c>
      <c r="C20" s="6" t="s">
        <v>51</v>
      </c>
      <c r="D20" s="6" t="s">
        <v>52</v>
      </c>
      <c r="E20" s="6" t="str">
        <f>"0,8874"</f>
        <v>0,8874</v>
      </c>
      <c r="F20" s="6" t="s">
        <v>13</v>
      </c>
      <c r="G20" s="6" t="s">
        <v>35</v>
      </c>
      <c r="H20" s="27" t="s">
        <v>53</v>
      </c>
      <c r="I20" s="27" t="s">
        <v>54</v>
      </c>
      <c r="J20" s="27" t="s">
        <v>36</v>
      </c>
      <c r="K20" s="7"/>
      <c r="L20" s="21" t="s">
        <v>36</v>
      </c>
      <c r="M20" s="21" t="str">
        <f>"70,9920"</f>
        <v>70,9920</v>
      </c>
      <c r="N20" s="6" t="s">
        <v>22</v>
      </c>
    </row>
    <row r="21" spans="1:14" ht="12.75">
      <c r="A21" s="22" t="s">
        <v>328</v>
      </c>
      <c r="B21" s="45" t="s">
        <v>55</v>
      </c>
      <c r="C21" s="13" t="s">
        <v>56</v>
      </c>
      <c r="D21" s="13" t="s">
        <v>57</v>
      </c>
      <c r="E21" s="13" t="str">
        <f>"0,8581"</f>
        <v>0,8581</v>
      </c>
      <c r="F21" s="13" t="s">
        <v>58</v>
      </c>
      <c r="G21" s="13" t="s">
        <v>35</v>
      </c>
      <c r="H21" s="32" t="s">
        <v>59</v>
      </c>
      <c r="I21" s="32" t="s">
        <v>60</v>
      </c>
      <c r="J21" s="32" t="s">
        <v>53</v>
      </c>
      <c r="K21" s="14"/>
      <c r="L21" s="22" t="s">
        <v>53</v>
      </c>
      <c r="M21" s="22" t="str">
        <f>"60,0670"</f>
        <v>60,0670</v>
      </c>
      <c r="N21" s="13" t="s">
        <v>332</v>
      </c>
    </row>
    <row r="22" spans="1:14" ht="12.75">
      <c r="A22" s="22" t="s">
        <v>329</v>
      </c>
      <c r="B22" s="45" t="s">
        <v>61</v>
      </c>
      <c r="C22" s="13" t="s">
        <v>62</v>
      </c>
      <c r="D22" s="13" t="s">
        <v>63</v>
      </c>
      <c r="E22" s="13" t="str">
        <f>"0,8949"</f>
        <v>0,8949</v>
      </c>
      <c r="F22" s="13" t="s">
        <v>58</v>
      </c>
      <c r="G22" s="13" t="s">
        <v>35</v>
      </c>
      <c r="H22" s="32" t="s">
        <v>59</v>
      </c>
      <c r="I22" s="32" t="s">
        <v>60</v>
      </c>
      <c r="J22" s="32" t="s">
        <v>64</v>
      </c>
      <c r="K22" s="14"/>
      <c r="L22" s="22" t="s">
        <v>64</v>
      </c>
      <c r="M22" s="22" t="str">
        <f>"60,4058"</f>
        <v>60,4058</v>
      </c>
      <c r="N22" s="13" t="s">
        <v>332</v>
      </c>
    </row>
    <row r="23" spans="1:14" ht="12.75">
      <c r="A23" s="23" t="s">
        <v>327</v>
      </c>
      <c r="B23" s="41" t="s">
        <v>65</v>
      </c>
      <c r="C23" s="8" t="s">
        <v>66</v>
      </c>
      <c r="D23" s="8" t="s">
        <v>67</v>
      </c>
      <c r="E23" s="8" t="str">
        <f>"0,8529"</f>
        <v>0,8529</v>
      </c>
      <c r="F23" s="8" t="s">
        <v>13</v>
      </c>
      <c r="G23" s="8" t="s">
        <v>35</v>
      </c>
      <c r="H23" s="29" t="s">
        <v>68</v>
      </c>
      <c r="I23" s="29" t="s">
        <v>69</v>
      </c>
      <c r="J23" s="30" t="s">
        <v>70</v>
      </c>
      <c r="K23" s="9"/>
      <c r="L23" s="23" t="s">
        <v>69</v>
      </c>
      <c r="M23" s="23" t="str">
        <f>"98,0835"</f>
        <v>98,0835</v>
      </c>
      <c r="N23" s="8" t="s">
        <v>340</v>
      </c>
    </row>
    <row r="25" spans="2:13" ht="15.75">
      <c r="B25" s="63" t="s">
        <v>31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4" ht="12.75">
      <c r="A26" s="21" t="s">
        <v>327</v>
      </c>
      <c r="B26" s="40" t="s">
        <v>71</v>
      </c>
      <c r="C26" s="6" t="s">
        <v>72</v>
      </c>
      <c r="D26" s="6" t="s">
        <v>73</v>
      </c>
      <c r="E26" s="6" t="str">
        <f>"0,7603"</f>
        <v>0,7603</v>
      </c>
      <c r="F26" s="40" t="s">
        <v>74</v>
      </c>
      <c r="G26" s="6" t="s">
        <v>75</v>
      </c>
      <c r="H26" s="27" t="s">
        <v>36</v>
      </c>
      <c r="I26" s="27" t="s">
        <v>76</v>
      </c>
      <c r="J26" s="35" t="s">
        <v>77</v>
      </c>
      <c r="K26" s="7"/>
      <c r="L26" s="21" t="s">
        <v>76</v>
      </c>
      <c r="M26" s="21" t="str">
        <f>"66,5262"</f>
        <v>66,5262</v>
      </c>
      <c r="N26" s="6" t="s">
        <v>339</v>
      </c>
    </row>
    <row r="27" spans="1:14" ht="12.75">
      <c r="A27" s="22" t="s">
        <v>328</v>
      </c>
      <c r="B27" s="45" t="s">
        <v>78</v>
      </c>
      <c r="C27" s="13" t="s">
        <v>79</v>
      </c>
      <c r="D27" s="13" t="s">
        <v>80</v>
      </c>
      <c r="E27" s="13" t="str">
        <f>"0,7578"</f>
        <v>0,7578</v>
      </c>
      <c r="F27" s="13" t="s">
        <v>58</v>
      </c>
      <c r="G27" s="13" t="s">
        <v>35</v>
      </c>
      <c r="H27" s="32" t="s">
        <v>36</v>
      </c>
      <c r="I27" s="32" t="s">
        <v>81</v>
      </c>
      <c r="J27" s="33" t="s">
        <v>76</v>
      </c>
      <c r="K27" s="14"/>
      <c r="L27" s="22" t="s">
        <v>81</v>
      </c>
      <c r="M27" s="22" t="str">
        <f>"64,4130"</f>
        <v>64,4130</v>
      </c>
      <c r="N27" s="13" t="s">
        <v>332</v>
      </c>
    </row>
    <row r="28" spans="1:14" ht="12.75">
      <c r="A28" s="22" t="s">
        <v>329</v>
      </c>
      <c r="B28" s="45" t="s">
        <v>82</v>
      </c>
      <c r="C28" s="13" t="s">
        <v>83</v>
      </c>
      <c r="D28" s="13" t="s">
        <v>84</v>
      </c>
      <c r="E28" s="13" t="str">
        <f>"0,7132"</f>
        <v>0,7132</v>
      </c>
      <c r="F28" s="13" t="s">
        <v>13</v>
      </c>
      <c r="G28" s="13" t="s">
        <v>35</v>
      </c>
      <c r="H28" s="33" t="s">
        <v>54</v>
      </c>
      <c r="I28" s="32" t="s">
        <v>36</v>
      </c>
      <c r="J28" s="32" t="s">
        <v>81</v>
      </c>
      <c r="K28" s="14"/>
      <c r="L28" s="22" t="s">
        <v>81</v>
      </c>
      <c r="M28" s="22" t="str">
        <f>"60,6220"</f>
        <v>60,6220</v>
      </c>
      <c r="N28" s="13" t="s">
        <v>85</v>
      </c>
    </row>
    <row r="29" spans="1:14" ht="12.75">
      <c r="A29" s="22" t="s">
        <v>330</v>
      </c>
      <c r="B29" s="45" t="s">
        <v>86</v>
      </c>
      <c r="C29" s="13" t="s">
        <v>87</v>
      </c>
      <c r="D29" s="13" t="s">
        <v>88</v>
      </c>
      <c r="E29" s="13" t="str">
        <f>"0,7307"</f>
        <v>0,7307</v>
      </c>
      <c r="F29" s="13" t="s">
        <v>13</v>
      </c>
      <c r="G29" s="13" t="s">
        <v>35</v>
      </c>
      <c r="H29" s="32" t="s">
        <v>60</v>
      </c>
      <c r="I29" s="32" t="s">
        <v>53</v>
      </c>
      <c r="J29" s="32" t="s">
        <v>54</v>
      </c>
      <c r="K29" s="14"/>
      <c r="L29" s="22" t="s">
        <v>54</v>
      </c>
      <c r="M29" s="22" t="str">
        <f>"54,8025"</f>
        <v>54,8025</v>
      </c>
      <c r="N29" s="13" t="s">
        <v>332</v>
      </c>
    </row>
    <row r="30" spans="1:14" ht="12.75">
      <c r="A30" s="22"/>
      <c r="B30" s="45" t="s">
        <v>89</v>
      </c>
      <c r="C30" s="13" t="s">
        <v>90</v>
      </c>
      <c r="D30" s="13" t="s">
        <v>91</v>
      </c>
      <c r="E30" s="13" t="str">
        <f>"0,7193"</f>
        <v>0,7193</v>
      </c>
      <c r="F30" s="13" t="s">
        <v>13</v>
      </c>
      <c r="G30" s="13" t="s">
        <v>92</v>
      </c>
      <c r="H30" s="33" t="s">
        <v>53</v>
      </c>
      <c r="I30" s="33" t="s">
        <v>53</v>
      </c>
      <c r="J30" s="33" t="s">
        <v>53</v>
      </c>
      <c r="K30" s="14"/>
      <c r="L30" s="22" t="s">
        <v>351</v>
      </c>
      <c r="M30" s="22" t="s">
        <v>351</v>
      </c>
      <c r="N30" s="13" t="s">
        <v>336</v>
      </c>
    </row>
    <row r="31" spans="1:14" ht="12.75">
      <c r="A31" s="22" t="s">
        <v>327</v>
      </c>
      <c r="B31" s="45" t="s">
        <v>93</v>
      </c>
      <c r="C31" s="13" t="s">
        <v>94</v>
      </c>
      <c r="D31" s="13" t="s">
        <v>95</v>
      </c>
      <c r="E31" s="13" t="str">
        <f>"0,7322"</f>
        <v>0,7322</v>
      </c>
      <c r="F31" s="13" t="s">
        <v>13</v>
      </c>
      <c r="G31" s="13" t="s">
        <v>75</v>
      </c>
      <c r="H31" s="32" t="s">
        <v>96</v>
      </c>
      <c r="I31" s="32" t="s">
        <v>97</v>
      </c>
      <c r="J31" s="33" t="s">
        <v>98</v>
      </c>
      <c r="K31" s="14"/>
      <c r="L31" s="22" t="s">
        <v>97</v>
      </c>
      <c r="M31" s="22" t="str">
        <f>"109,8300"</f>
        <v>109,8300</v>
      </c>
      <c r="N31" s="13" t="s">
        <v>22</v>
      </c>
    </row>
    <row r="32" spans="1:14" ht="12.75">
      <c r="A32" s="23" t="s">
        <v>328</v>
      </c>
      <c r="B32" s="41" t="s">
        <v>99</v>
      </c>
      <c r="C32" s="8" t="s">
        <v>100</v>
      </c>
      <c r="D32" s="8" t="s">
        <v>101</v>
      </c>
      <c r="E32" s="8" t="str">
        <f>"0,7665"</f>
        <v>0,7665</v>
      </c>
      <c r="F32" s="8" t="s">
        <v>13</v>
      </c>
      <c r="G32" s="8" t="s">
        <v>102</v>
      </c>
      <c r="H32" s="29" t="s">
        <v>103</v>
      </c>
      <c r="I32" s="29" t="s">
        <v>104</v>
      </c>
      <c r="J32" s="30" t="s">
        <v>70</v>
      </c>
      <c r="K32" s="9"/>
      <c r="L32" s="23" t="s">
        <v>104</v>
      </c>
      <c r="M32" s="23" t="str">
        <f>"90,0637"</f>
        <v>90,0637</v>
      </c>
      <c r="N32" s="8" t="s">
        <v>22</v>
      </c>
    </row>
    <row r="34" spans="2:13" ht="15.75">
      <c r="B34" s="63" t="s">
        <v>105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4" ht="12.75">
      <c r="A35" s="21" t="s">
        <v>327</v>
      </c>
      <c r="B35" s="40" t="s">
        <v>106</v>
      </c>
      <c r="C35" s="6" t="s">
        <v>107</v>
      </c>
      <c r="D35" s="6" t="s">
        <v>108</v>
      </c>
      <c r="E35" s="6" t="str">
        <f>"0,6811"</f>
        <v>0,6811</v>
      </c>
      <c r="F35" s="6" t="s">
        <v>13</v>
      </c>
      <c r="G35" s="6" t="s">
        <v>35</v>
      </c>
      <c r="H35" s="27" t="s">
        <v>96</v>
      </c>
      <c r="I35" s="27" t="s">
        <v>97</v>
      </c>
      <c r="J35" s="27" t="s">
        <v>109</v>
      </c>
      <c r="K35" s="7"/>
      <c r="L35" s="21" t="s">
        <v>109</v>
      </c>
      <c r="M35" s="21" t="str">
        <f>"105,5705"</f>
        <v>105,5705</v>
      </c>
      <c r="N35" s="6" t="s">
        <v>22</v>
      </c>
    </row>
    <row r="36" spans="1:14" ht="12.75">
      <c r="A36" s="23" t="s">
        <v>328</v>
      </c>
      <c r="B36" s="41" t="s">
        <v>110</v>
      </c>
      <c r="C36" s="8" t="s">
        <v>111</v>
      </c>
      <c r="D36" s="8" t="s">
        <v>112</v>
      </c>
      <c r="E36" s="8" t="str">
        <f>"0,6774"</f>
        <v>0,6774</v>
      </c>
      <c r="F36" s="8" t="s">
        <v>13</v>
      </c>
      <c r="G36" s="8" t="s">
        <v>35</v>
      </c>
      <c r="H36" s="29" t="s">
        <v>113</v>
      </c>
      <c r="I36" s="29" t="s">
        <v>96</v>
      </c>
      <c r="J36" s="30" t="s">
        <v>98</v>
      </c>
      <c r="K36" s="9"/>
      <c r="L36" s="23" t="s">
        <v>96</v>
      </c>
      <c r="M36" s="23" t="str">
        <f>"98,2230"</f>
        <v>98,2230</v>
      </c>
      <c r="N36" s="8" t="s">
        <v>22</v>
      </c>
    </row>
    <row r="38" spans="2:13" ht="15.75">
      <c r="B38" s="63" t="s">
        <v>114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4" ht="12.75">
      <c r="A39" s="21" t="s">
        <v>327</v>
      </c>
      <c r="B39" s="40" t="s">
        <v>115</v>
      </c>
      <c r="C39" s="6" t="s">
        <v>116</v>
      </c>
      <c r="D39" s="6" t="s">
        <v>117</v>
      </c>
      <c r="E39" s="6" t="str">
        <f>"0,6575"</f>
        <v>0,6575</v>
      </c>
      <c r="F39" s="6" t="s">
        <v>58</v>
      </c>
      <c r="G39" s="6" t="s">
        <v>35</v>
      </c>
      <c r="H39" s="35" t="s">
        <v>118</v>
      </c>
      <c r="I39" s="27" t="s">
        <v>119</v>
      </c>
      <c r="J39" s="27" t="s">
        <v>120</v>
      </c>
      <c r="K39" s="7"/>
      <c r="L39" s="21" t="s">
        <v>120</v>
      </c>
      <c r="M39" s="21" t="str">
        <f>"70,6813"</f>
        <v>70,6813</v>
      </c>
      <c r="N39" s="6" t="s">
        <v>332</v>
      </c>
    </row>
    <row r="40" spans="1:14" ht="12.75">
      <c r="A40" s="22" t="s">
        <v>328</v>
      </c>
      <c r="B40" s="45" t="s">
        <v>121</v>
      </c>
      <c r="C40" s="13" t="s">
        <v>122</v>
      </c>
      <c r="D40" s="13" t="s">
        <v>123</v>
      </c>
      <c r="E40" s="13" t="str">
        <f>"0,6557"</f>
        <v>0,6557</v>
      </c>
      <c r="F40" s="13" t="s">
        <v>13</v>
      </c>
      <c r="G40" s="13" t="s">
        <v>35</v>
      </c>
      <c r="H40" s="32" t="s">
        <v>124</v>
      </c>
      <c r="I40" s="33" t="s">
        <v>120</v>
      </c>
      <c r="J40" s="33" t="s">
        <v>120</v>
      </c>
      <c r="K40" s="14"/>
      <c r="L40" s="22" t="s">
        <v>124</v>
      </c>
      <c r="M40" s="22" t="str">
        <f>"67,2093"</f>
        <v>67,2093</v>
      </c>
      <c r="N40" s="13" t="s">
        <v>22</v>
      </c>
    </row>
    <row r="41" spans="1:14" ht="12.75">
      <c r="A41" s="22" t="s">
        <v>327</v>
      </c>
      <c r="B41" s="45" t="s">
        <v>125</v>
      </c>
      <c r="C41" s="13" t="s">
        <v>126</v>
      </c>
      <c r="D41" s="13" t="s">
        <v>127</v>
      </c>
      <c r="E41" s="13" t="str">
        <f>"0,6519"</f>
        <v>0,6519</v>
      </c>
      <c r="F41" s="13" t="s">
        <v>13</v>
      </c>
      <c r="G41" s="13" t="s">
        <v>128</v>
      </c>
      <c r="H41" s="32" t="s">
        <v>129</v>
      </c>
      <c r="I41" s="33" t="s">
        <v>130</v>
      </c>
      <c r="J41" s="33"/>
      <c r="K41" s="14"/>
      <c r="L41" s="22" t="s">
        <v>129</v>
      </c>
      <c r="M41" s="22" t="str">
        <f>"110,8230"</f>
        <v>110,8230</v>
      </c>
      <c r="N41" s="13" t="s">
        <v>131</v>
      </c>
    </row>
    <row r="42" spans="1:14" ht="12.75">
      <c r="A42" s="22" t="s">
        <v>328</v>
      </c>
      <c r="B42" s="45" t="s">
        <v>132</v>
      </c>
      <c r="C42" s="13" t="s">
        <v>133</v>
      </c>
      <c r="D42" s="13" t="s">
        <v>134</v>
      </c>
      <c r="E42" s="13" t="str">
        <f>"0,6459"</f>
        <v>0,6459</v>
      </c>
      <c r="F42" s="13" t="s">
        <v>13</v>
      </c>
      <c r="G42" s="13" t="s">
        <v>342</v>
      </c>
      <c r="H42" s="32" t="s">
        <v>97</v>
      </c>
      <c r="I42" s="32" t="s">
        <v>135</v>
      </c>
      <c r="J42" s="32" t="s">
        <v>136</v>
      </c>
      <c r="K42" s="14"/>
      <c r="L42" s="22" t="s">
        <v>136</v>
      </c>
      <c r="M42" s="22" t="str">
        <f>"106,5735"</f>
        <v>106,5735</v>
      </c>
      <c r="N42" s="13" t="s">
        <v>22</v>
      </c>
    </row>
    <row r="43" spans="1:14" ht="12.75">
      <c r="A43" s="22" t="s">
        <v>329</v>
      </c>
      <c r="B43" s="45" t="s">
        <v>137</v>
      </c>
      <c r="C43" s="13" t="s">
        <v>138</v>
      </c>
      <c r="D43" s="13" t="s">
        <v>139</v>
      </c>
      <c r="E43" s="13" t="str">
        <f>"0,6451"</f>
        <v>0,6451</v>
      </c>
      <c r="F43" s="13" t="s">
        <v>13</v>
      </c>
      <c r="G43" s="13" t="s">
        <v>128</v>
      </c>
      <c r="H43" s="32" t="s">
        <v>97</v>
      </c>
      <c r="I43" s="32" t="s">
        <v>135</v>
      </c>
      <c r="J43" s="33" t="s">
        <v>136</v>
      </c>
      <c r="K43" s="14"/>
      <c r="L43" s="22" t="s">
        <v>135</v>
      </c>
      <c r="M43" s="22" t="str">
        <f>"103,2160"</f>
        <v>103,2160</v>
      </c>
      <c r="N43" s="13" t="s">
        <v>22</v>
      </c>
    </row>
    <row r="44" spans="1:14" ht="12.75">
      <c r="A44" s="22" t="s">
        <v>330</v>
      </c>
      <c r="B44" s="45" t="s">
        <v>140</v>
      </c>
      <c r="C44" s="13" t="s">
        <v>141</v>
      </c>
      <c r="D44" s="13" t="s">
        <v>142</v>
      </c>
      <c r="E44" s="13" t="str">
        <f>"0,6444"</f>
        <v>0,6444</v>
      </c>
      <c r="F44" s="13" t="s">
        <v>143</v>
      </c>
      <c r="G44" s="13" t="s">
        <v>35</v>
      </c>
      <c r="H44" s="32" t="s">
        <v>109</v>
      </c>
      <c r="I44" s="32" t="s">
        <v>135</v>
      </c>
      <c r="J44" s="33" t="s">
        <v>136</v>
      </c>
      <c r="K44" s="14"/>
      <c r="L44" s="22" t="s">
        <v>135</v>
      </c>
      <c r="M44" s="22" t="str">
        <f>"103,1040"</f>
        <v>103,1040</v>
      </c>
      <c r="N44" s="13" t="s">
        <v>22</v>
      </c>
    </row>
    <row r="45" spans="1:14" ht="12.75">
      <c r="A45" s="22" t="s">
        <v>331</v>
      </c>
      <c r="B45" s="45" t="s">
        <v>144</v>
      </c>
      <c r="C45" s="13" t="s">
        <v>145</v>
      </c>
      <c r="D45" s="13" t="s">
        <v>146</v>
      </c>
      <c r="E45" s="13" t="str">
        <f>"0,6532"</f>
        <v>0,6532</v>
      </c>
      <c r="F45" s="13" t="s">
        <v>13</v>
      </c>
      <c r="G45" s="13" t="s">
        <v>147</v>
      </c>
      <c r="H45" s="33" t="s">
        <v>113</v>
      </c>
      <c r="I45" s="32" t="s">
        <v>113</v>
      </c>
      <c r="J45" s="32" t="s">
        <v>109</v>
      </c>
      <c r="K45" s="14"/>
      <c r="L45" s="22" t="s">
        <v>109</v>
      </c>
      <c r="M45" s="22" t="str">
        <f>"101,2460"</f>
        <v>101,2460</v>
      </c>
      <c r="N45" s="13" t="s">
        <v>22</v>
      </c>
    </row>
    <row r="46" spans="1:14" ht="12.75">
      <c r="A46" s="22" t="s">
        <v>327</v>
      </c>
      <c r="B46" s="45" t="s">
        <v>140</v>
      </c>
      <c r="C46" s="13" t="s">
        <v>148</v>
      </c>
      <c r="D46" s="13" t="s">
        <v>142</v>
      </c>
      <c r="E46" s="13" t="str">
        <f>"0,6444"</f>
        <v>0,6444</v>
      </c>
      <c r="F46" s="13" t="s">
        <v>143</v>
      </c>
      <c r="G46" s="13" t="s">
        <v>35</v>
      </c>
      <c r="H46" s="32" t="s">
        <v>109</v>
      </c>
      <c r="I46" s="32" t="s">
        <v>135</v>
      </c>
      <c r="J46" s="33" t="s">
        <v>136</v>
      </c>
      <c r="K46" s="14"/>
      <c r="L46" s="22" t="s">
        <v>135</v>
      </c>
      <c r="M46" s="22" t="str">
        <f>"116,7137"</f>
        <v>116,7137</v>
      </c>
      <c r="N46" s="13" t="s">
        <v>22</v>
      </c>
    </row>
    <row r="47" spans="1:14" ht="12.75">
      <c r="A47" s="22" t="s">
        <v>328</v>
      </c>
      <c r="B47" s="45" t="s">
        <v>149</v>
      </c>
      <c r="C47" s="13" t="s">
        <v>150</v>
      </c>
      <c r="D47" s="13" t="s">
        <v>151</v>
      </c>
      <c r="E47" s="13" t="str">
        <f>"0,6592"</f>
        <v>0,6592</v>
      </c>
      <c r="F47" s="13" t="s">
        <v>152</v>
      </c>
      <c r="G47" s="13" t="s">
        <v>35</v>
      </c>
      <c r="H47" s="32" t="s">
        <v>96</v>
      </c>
      <c r="I47" s="33" t="s">
        <v>98</v>
      </c>
      <c r="J47" s="33" t="s">
        <v>98</v>
      </c>
      <c r="K47" s="14"/>
      <c r="L47" s="22" t="s">
        <v>96</v>
      </c>
      <c r="M47" s="22" t="str">
        <f>"104,7601"</f>
        <v>104,7601</v>
      </c>
      <c r="N47" s="13" t="s">
        <v>333</v>
      </c>
    </row>
    <row r="48" spans="1:14" ht="12.75">
      <c r="A48" s="23" t="s">
        <v>327</v>
      </c>
      <c r="B48" s="41" t="s">
        <v>153</v>
      </c>
      <c r="C48" s="8" t="s">
        <v>154</v>
      </c>
      <c r="D48" s="8" t="s">
        <v>155</v>
      </c>
      <c r="E48" s="8" t="str">
        <f>"0,6428"</f>
        <v>0,6428</v>
      </c>
      <c r="F48" s="8" t="s">
        <v>143</v>
      </c>
      <c r="G48" s="8" t="s">
        <v>35</v>
      </c>
      <c r="H48" s="29" t="s">
        <v>68</v>
      </c>
      <c r="I48" s="30" t="s">
        <v>69</v>
      </c>
      <c r="J48" s="30" t="s">
        <v>69</v>
      </c>
      <c r="K48" s="9"/>
      <c r="L48" s="23" t="s">
        <v>68</v>
      </c>
      <c r="M48" s="23" t="str">
        <f>"90,0113"</f>
        <v>90,0113</v>
      </c>
      <c r="N48" s="8" t="s">
        <v>334</v>
      </c>
    </row>
    <row r="50" spans="2:13" ht="15.75">
      <c r="B50" s="63" t="s">
        <v>156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4" ht="12.75">
      <c r="A51" s="21" t="s">
        <v>327</v>
      </c>
      <c r="B51" s="40" t="s">
        <v>157</v>
      </c>
      <c r="C51" s="6" t="s">
        <v>158</v>
      </c>
      <c r="D51" s="6" t="s">
        <v>159</v>
      </c>
      <c r="E51" s="6" t="str">
        <f>"0,6257"</f>
        <v>0,6257</v>
      </c>
      <c r="F51" s="6" t="s">
        <v>13</v>
      </c>
      <c r="G51" s="6" t="s">
        <v>35</v>
      </c>
      <c r="H51" s="35" t="s">
        <v>70</v>
      </c>
      <c r="I51" s="27" t="s">
        <v>160</v>
      </c>
      <c r="J51" s="27" t="s">
        <v>113</v>
      </c>
      <c r="K51" s="7"/>
      <c r="L51" s="21" t="s">
        <v>113</v>
      </c>
      <c r="M51" s="21" t="str">
        <f>"87,5980"</f>
        <v>87,5980</v>
      </c>
      <c r="N51" s="6" t="s">
        <v>332</v>
      </c>
    </row>
    <row r="52" spans="1:14" ht="12.75">
      <c r="A52" s="22" t="s">
        <v>328</v>
      </c>
      <c r="B52" s="45" t="s">
        <v>161</v>
      </c>
      <c r="C52" s="13" t="s">
        <v>162</v>
      </c>
      <c r="D52" s="13" t="s">
        <v>163</v>
      </c>
      <c r="E52" s="13" t="str">
        <f>"0,6279"</f>
        <v>0,6279</v>
      </c>
      <c r="F52" s="13" t="s">
        <v>13</v>
      </c>
      <c r="G52" s="13" t="s">
        <v>92</v>
      </c>
      <c r="H52" s="32" t="s">
        <v>38</v>
      </c>
      <c r="I52" s="33" t="s">
        <v>164</v>
      </c>
      <c r="J52" s="32" t="s">
        <v>164</v>
      </c>
      <c r="K52" s="14"/>
      <c r="L52" s="22" t="s">
        <v>164</v>
      </c>
      <c r="M52" s="22" t="str">
        <f>"65,9295"</f>
        <v>65,9295</v>
      </c>
      <c r="N52" s="13" t="s">
        <v>22</v>
      </c>
    </row>
    <row r="53" spans="1:14" ht="12.75">
      <c r="A53" s="22" t="s">
        <v>327</v>
      </c>
      <c r="B53" s="45" t="s">
        <v>165</v>
      </c>
      <c r="C53" s="13" t="s">
        <v>166</v>
      </c>
      <c r="D53" s="13" t="s">
        <v>167</v>
      </c>
      <c r="E53" s="13" t="str">
        <f>"0,6235"</f>
        <v>0,6235</v>
      </c>
      <c r="F53" s="13" t="s">
        <v>13</v>
      </c>
      <c r="G53" s="13" t="s">
        <v>35</v>
      </c>
      <c r="H53" s="32" t="s">
        <v>168</v>
      </c>
      <c r="I53" s="32" t="s">
        <v>113</v>
      </c>
      <c r="J53" s="33" t="s">
        <v>169</v>
      </c>
      <c r="K53" s="14"/>
      <c r="L53" s="22" t="s">
        <v>113</v>
      </c>
      <c r="M53" s="22" t="str">
        <f>"87,2900"</f>
        <v>87,2900</v>
      </c>
      <c r="N53" s="13" t="s">
        <v>22</v>
      </c>
    </row>
    <row r="54" spans="1:14" ht="12.75">
      <c r="A54" s="22" t="s">
        <v>327</v>
      </c>
      <c r="B54" s="45" t="s">
        <v>170</v>
      </c>
      <c r="C54" s="13" t="s">
        <v>171</v>
      </c>
      <c r="D54" s="13" t="s">
        <v>172</v>
      </c>
      <c r="E54" s="13" t="str">
        <f>"0,6241"</f>
        <v>0,6241</v>
      </c>
      <c r="F54" s="13" t="s">
        <v>13</v>
      </c>
      <c r="G54" s="13" t="s">
        <v>35</v>
      </c>
      <c r="H54" s="32" t="s">
        <v>129</v>
      </c>
      <c r="I54" s="32" t="s">
        <v>173</v>
      </c>
      <c r="J54" s="32" t="s">
        <v>174</v>
      </c>
      <c r="K54" s="14"/>
      <c r="L54" s="22" t="s">
        <v>174</v>
      </c>
      <c r="M54" s="22" t="str">
        <f>"124,8200"</f>
        <v>124,8200</v>
      </c>
      <c r="N54" s="13" t="s">
        <v>22</v>
      </c>
    </row>
    <row r="55" spans="1:14" ht="12.75">
      <c r="A55" s="22" t="s">
        <v>328</v>
      </c>
      <c r="B55" s="45" t="s">
        <v>175</v>
      </c>
      <c r="C55" s="13" t="s">
        <v>176</v>
      </c>
      <c r="D55" s="13" t="s">
        <v>177</v>
      </c>
      <c r="E55" s="13" t="str">
        <f>"0,6282"</f>
        <v>0,6282</v>
      </c>
      <c r="F55" s="13" t="s">
        <v>13</v>
      </c>
      <c r="G55" s="13" t="s">
        <v>178</v>
      </c>
      <c r="H55" s="32" t="s">
        <v>96</v>
      </c>
      <c r="I55" s="32" t="s">
        <v>97</v>
      </c>
      <c r="J55" s="32" t="s">
        <v>98</v>
      </c>
      <c r="K55" s="14"/>
      <c r="L55" s="22" t="s">
        <v>98</v>
      </c>
      <c r="M55" s="22" t="str">
        <f>"95,8005"</f>
        <v>95,8005</v>
      </c>
      <c r="N55" s="13" t="s">
        <v>22</v>
      </c>
    </row>
    <row r="56" spans="1:14" ht="12.75">
      <c r="A56" s="22" t="s">
        <v>329</v>
      </c>
      <c r="B56" s="45" t="s">
        <v>179</v>
      </c>
      <c r="C56" s="13" t="s">
        <v>180</v>
      </c>
      <c r="D56" s="13" t="s">
        <v>181</v>
      </c>
      <c r="E56" s="13" t="str">
        <f>"0,6342"</f>
        <v>0,6342</v>
      </c>
      <c r="F56" s="13" t="s">
        <v>13</v>
      </c>
      <c r="G56" s="13" t="s">
        <v>342</v>
      </c>
      <c r="H56" s="32" t="s">
        <v>69</v>
      </c>
      <c r="I56" s="33" t="s">
        <v>182</v>
      </c>
      <c r="J56" s="33" t="s">
        <v>183</v>
      </c>
      <c r="K56" s="14"/>
      <c r="L56" s="22" t="s">
        <v>69</v>
      </c>
      <c r="M56" s="22" t="str">
        <f>"72,9330"</f>
        <v>72,9330</v>
      </c>
      <c r="N56" s="13" t="s">
        <v>30</v>
      </c>
    </row>
    <row r="57" spans="1:14" ht="12.75">
      <c r="A57" s="23" t="s">
        <v>327</v>
      </c>
      <c r="B57" s="41" t="s">
        <v>175</v>
      </c>
      <c r="C57" s="8" t="s">
        <v>184</v>
      </c>
      <c r="D57" s="8" t="s">
        <v>177</v>
      </c>
      <c r="E57" s="8" t="str">
        <f>"0,6282"</f>
        <v>0,6282</v>
      </c>
      <c r="F57" s="8" t="s">
        <v>13</v>
      </c>
      <c r="G57" s="8" t="s">
        <v>178</v>
      </c>
      <c r="H57" s="29" t="s">
        <v>96</v>
      </c>
      <c r="I57" s="29" t="s">
        <v>97</v>
      </c>
      <c r="J57" s="29" t="s">
        <v>98</v>
      </c>
      <c r="K57" s="9"/>
      <c r="L57" s="23" t="s">
        <v>98</v>
      </c>
      <c r="M57" s="23" t="str">
        <f>"96,2795"</f>
        <v>96,2795</v>
      </c>
      <c r="N57" s="8" t="s">
        <v>22</v>
      </c>
    </row>
    <row r="59" spans="2:13" ht="15.75">
      <c r="B59" s="63" t="s">
        <v>185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4" ht="12.75">
      <c r="A60" s="21" t="s">
        <v>327</v>
      </c>
      <c r="B60" s="40" t="s">
        <v>186</v>
      </c>
      <c r="C60" s="6" t="s">
        <v>187</v>
      </c>
      <c r="D60" s="6" t="s">
        <v>188</v>
      </c>
      <c r="E60" s="6" t="str">
        <f>"0,6002"</f>
        <v>0,6002</v>
      </c>
      <c r="F60" s="6" t="s">
        <v>13</v>
      </c>
      <c r="G60" s="6" t="s">
        <v>92</v>
      </c>
      <c r="H60" s="27" t="s">
        <v>189</v>
      </c>
      <c r="I60" s="27" t="s">
        <v>190</v>
      </c>
      <c r="J60" s="35" t="s">
        <v>191</v>
      </c>
      <c r="K60" s="7"/>
      <c r="L60" s="21" t="s">
        <v>190</v>
      </c>
      <c r="M60" s="21" t="str">
        <f>"138,0460"</f>
        <v>138,0460</v>
      </c>
      <c r="N60" s="6" t="s">
        <v>22</v>
      </c>
    </row>
    <row r="61" spans="1:14" ht="12.75">
      <c r="A61" s="22" t="s">
        <v>328</v>
      </c>
      <c r="B61" s="45" t="s">
        <v>192</v>
      </c>
      <c r="C61" s="13" t="s">
        <v>193</v>
      </c>
      <c r="D61" s="13" t="s">
        <v>194</v>
      </c>
      <c r="E61" s="13" t="str">
        <f>"0,6011"</f>
        <v>0,6011</v>
      </c>
      <c r="F61" s="13" t="s">
        <v>58</v>
      </c>
      <c r="G61" s="13" t="s">
        <v>35</v>
      </c>
      <c r="H61" s="32" t="s">
        <v>98</v>
      </c>
      <c r="I61" s="32" t="s">
        <v>195</v>
      </c>
      <c r="J61" s="32" t="s">
        <v>196</v>
      </c>
      <c r="K61" s="14"/>
      <c r="L61" s="22" t="s">
        <v>196</v>
      </c>
      <c r="M61" s="22" t="str">
        <f>"97,6788"</f>
        <v>97,6788</v>
      </c>
      <c r="N61" s="13" t="s">
        <v>22</v>
      </c>
    </row>
    <row r="62" spans="1:14" ht="12.75">
      <c r="A62" s="22"/>
      <c r="B62" s="45" t="s">
        <v>197</v>
      </c>
      <c r="C62" s="13" t="s">
        <v>198</v>
      </c>
      <c r="D62" s="13" t="s">
        <v>199</v>
      </c>
      <c r="E62" s="13" t="str">
        <f>"0,6037"</f>
        <v>0,6037</v>
      </c>
      <c r="F62" s="13" t="s">
        <v>13</v>
      </c>
      <c r="G62" s="13" t="s">
        <v>35</v>
      </c>
      <c r="H62" s="33" t="s">
        <v>97</v>
      </c>
      <c r="I62" s="33" t="s">
        <v>97</v>
      </c>
      <c r="J62" s="34"/>
      <c r="K62" s="14"/>
      <c r="L62" s="22" t="s">
        <v>351</v>
      </c>
      <c r="M62" s="22" t="s">
        <v>351</v>
      </c>
      <c r="N62" s="13" t="s">
        <v>200</v>
      </c>
    </row>
    <row r="63" spans="1:14" ht="12.75">
      <c r="A63" s="22"/>
      <c r="B63" s="45" t="s">
        <v>201</v>
      </c>
      <c r="C63" s="13" t="s">
        <v>202</v>
      </c>
      <c r="D63" s="13" t="s">
        <v>203</v>
      </c>
      <c r="E63" s="13" t="str">
        <f>"0,5933"</f>
        <v>0,5933</v>
      </c>
      <c r="F63" s="13" t="s">
        <v>152</v>
      </c>
      <c r="G63" s="13" t="s">
        <v>35</v>
      </c>
      <c r="H63" s="33" t="s">
        <v>205</v>
      </c>
      <c r="I63" s="33" t="s">
        <v>205</v>
      </c>
      <c r="J63" s="33" t="s">
        <v>205</v>
      </c>
      <c r="K63" s="14"/>
      <c r="L63" s="22" t="s">
        <v>351</v>
      </c>
      <c r="M63" s="22" t="s">
        <v>351</v>
      </c>
      <c r="N63" s="13" t="s">
        <v>22</v>
      </c>
    </row>
    <row r="64" spans="1:14" ht="12.75">
      <c r="A64" s="23" t="s">
        <v>327</v>
      </c>
      <c r="B64" s="41" t="s">
        <v>201</v>
      </c>
      <c r="C64" s="8" t="s">
        <v>206</v>
      </c>
      <c r="D64" s="8" t="s">
        <v>203</v>
      </c>
      <c r="E64" s="8" t="str">
        <f>"0,5933"</f>
        <v>0,5933</v>
      </c>
      <c r="F64" s="8" t="s">
        <v>152</v>
      </c>
      <c r="G64" s="8" t="s">
        <v>35</v>
      </c>
      <c r="H64" s="24" t="s">
        <v>130</v>
      </c>
      <c r="I64" s="24" t="s">
        <v>338</v>
      </c>
      <c r="J64" s="24" t="s">
        <v>204</v>
      </c>
      <c r="K64" s="9"/>
      <c r="L64" s="23" t="s">
        <v>204</v>
      </c>
      <c r="M64" s="23" t="s">
        <v>337</v>
      </c>
      <c r="N64" s="8" t="s">
        <v>22</v>
      </c>
    </row>
    <row r="66" spans="2:3" ht="18">
      <c r="B66" s="36" t="s">
        <v>207</v>
      </c>
      <c r="C66" s="36"/>
    </row>
    <row r="67" spans="2:3" ht="15.75">
      <c r="B67" s="37" t="s">
        <v>214</v>
      </c>
      <c r="C67" s="37"/>
    </row>
    <row r="68" spans="2:3" ht="13.5">
      <c r="B68" s="47"/>
      <c r="C68" s="38" t="s">
        <v>378</v>
      </c>
    </row>
    <row r="69" spans="2:6" ht="13.5">
      <c r="B69" s="48" t="s">
        <v>209</v>
      </c>
      <c r="C69" s="39" t="s">
        <v>210</v>
      </c>
      <c r="D69" s="39" t="s">
        <v>211</v>
      </c>
      <c r="E69" s="39" t="s">
        <v>212</v>
      </c>
      <c r="F69" s="18" t="s">
        <v>213</v>
      </c>
    </row>
    <row r="70" spans="1:6" ht="12.75">
      <c r="A70" s="19" t="s">
        <v>327</v>
      </c>
      <c r="B70" s="49" t="s">
        <v>157</v>
      </c>
      <c r="C70" s="1" t="s">
        <v>215</v>
      </c>
      <c r="D70" s="19" t="s">
        <v>343</v>
      </c>
      <c r="E70" s="19" t="s">
        <v>113</v>
      </c>
      <c r="F70" s="19" t="s">
        <v>216</v>
      </c>
    </row>
    <row r="71" spans="1:6" ht="12.75">
      <c r="A71" s="19" t="s">
        <v>328</v>
      </c>
      <c r="B71" s="49" t="s">
        <v>50</v>
      </c>
      <c r="C71" s="1" t="s">
        <v>215</v>
      </c>
      <c r="D71" s="19" t="s">
        <v>344</v>
      </c>
      <c r="E71" s="19" t="s">
        <v>36</v>
      </c>
      <c r="F71" s="19" t="s">
        <v>217</v>
      </c>
    </row>
    <row r="72" spans="1:6" ht="12.75">
      <c r="A72" s="19" t="s">
        <v>329</v>
      </c>
      <c r="B72" s="49" t="s">
        <v>115</v>
      </c>
      <c r="C72" s="1" t="s">
        <v>215</v>
      </c>
      <c r="D72" s="19" t="s">
        <v>37</v>
      </c>
      <c r="E72" s="19" t="s">
        <v>120</v>
      </c>
      <c r="F72" s="19" t="s">
        <v>218</v>
      </c>
    </row>
    <row r="74" spans="2:3" ht="13.5">
      <c r="B74" s="47"/>
      <c r="C74" s="38" t="s">
        <v>378</v>
      </c>
    </row>
    <row r="75" spans="2:6" ht="13.5">
      <c r="B75" s="48" t="s">
        <v>209</v>
      </c>
      <c r="C75" s="39" t="s">
        <v>210</v>
      </c>
      <c r="D75" s="39" t="s">
        <v>211</v>
      </c>
      <c r="E75" s="39" t="s">
        <v>212</v>
      </c>
      <c r="F75" s="18" t="s">
        <v>213</v>
      </c>
    </row>
    <row r="76" spans="1:6" ht="12.75">
      <c r="A76" s="19" t="s">
        <v>327</v>
      </c>
      <c r="B76" s="49" t="s">
        <v>186</v>
      </c>
      <c r="C76" s="1" t="s">
        <v>208</v>
      </c>
      <c r="D76" s="19" t="s">
        <v>345</v>
      </c>
      <c r="E76" s="19" t="s">
        <v>190</v>
      </c>
      <c r="F76" s="19" t="s">
        <v>219</v>
      </c>
    </row>
    <row r="77" spans="1:6" ht="12.75">
      <c r="A77" s="19" t="s">
        <v>328</v>
      </c>
      <c r="B77" s="49" t="s">
        <v>170</v>
      </c>
      <c r="C77" s="1" t="s">
        <v>208</v>
      </c>
      <c r="D77" s="19" t="s">
        <v>343</v>
      </c>
      <c r="E77" s="19" t="s">
        <v>174</v>
      </c>
      <c r="F77" s="19" t="s">
        <v>220</v>
      </c>
    </row>
    <row r="78" spans="1:6" ht="12.75">
      <c r="A78" s="19" t="s">
        <v>329</v>
      </c>
      <c r="B78" s="49" t="s">
        <v>125</v>
      </c>
      <c r="C78" s="1" t="s">
        <v>208</v>
      </c>
      <c r="D78" s="19" t="s">
        <v>346</v>
      </c>
      <c r="E78" s="19" t="s">
        <v>129</v>
      </c>
      <c r="F78" s="19" t="s">
        <v>221</v>
      </c>
    </row>
  </sheetData>
  <sheetProtection/>
  <mergeCells count="22">
    <mergeCell ref="B59:M59"/>
    <mergeCell ref="A1:N2"/>
    <mergeCell ref="A3:A4"/>
    <mergeCell ref="B15:M15"/>
    <mergeCell ref="B19:M19"/>
    <mergeCell ref="B25:M25"/>
    <mergeCell ref="B34:M34"/>
    <mergeCell ref="B38:M38"/>
    <mergeCell ref="B50:M50"/>
    <mergeCell ref="N3:N4"/>
    <mergeCell ref="B12:M12"/>
    <mergeCell ref="E3:E4"/>
    <mergeCell ref="L3:L4"/>
    <mergeCell ref="M3:M4"/>
    <mergeCell ref="H3:K3"/>
    <mergeCell ref="B3:B4"/>
    <mergeCell ref="C3:C4"/>
    <mergeCell ref="D3:D4"/>
    <mergeCell ref="G3:G4"/>
    <mergeCell ref="F3:F4"/>
    <mergeCell ref="B5:M5"/>
    <mergeCell ref="B9:M9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 topLeftCell="A1">
      <selection activeCell="E36" sqref="E36"/>
    </sheetView>
  </sheetViews>
  <sheetFormatPr defaultColWidth="9.125" defaultRowHeight="12.75"/>
  <cols>
    <col min="1" max="1" width="9.125" style="1" customWidth="1"/>
    <col min="2" max="2" width="19.625" style="4" customWidth="1"/>
    <col min="3" max="3" width="22.875" style="1" customWidth="1"/>
    <col min="4" max="4" width="10.75390625" style="1" customWidth="1"/>
    <col min="5" max="5" width="6.625" style="1" bestFit="1" customWidth="1"/>
    <col min="6" max="6" width="13.875" style="5" customWidth="1"/>
    <col min="7" max="7" width="29.375" style="5" customWidth="1"/>
    <col min="8" max="10" width="5.625" style="1" bestFit="1" customWidth="1"/>
    <col min="11" max="11" width="4.625" style="1" bestFit="1" customWidth="1"/>
    <col min="12" max="12" width="11.75390625" style="4" customWidth="1"/>
    <col min="13" max="13" width="6.625" style="1" bestFit="1" customWidth="1"/>
    <col min="14" max="14" width="22.375" style="5" customWidth="1"/>
    <col min="15" max="16384" width="9.125" style="1" customWidth="1"/>
  </cols>
  <sheetData>
    <row r="1" spans="1:14" ht="15" customHeight="1">
      <c r="A1" s="67" t="s">
        <v>384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117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s="2" customFormat="1" ht="12.75" customHeight="1">
      <c r="A3" s="69" t="s">
        <v>326</v>
      </c>
      <c r="B3" s="65" t="s">
        <v>0</v>
      </c>
      <c r="C3" s="57" t="s">
        <v>347</v>
      </c>
      <c r="D3" s="57" t="s">
        <v>348</v>
      </c>
      <c r="E3" s="60" t="s">
        <v>8</v>
      </c>
      <c r="F3" s="60" t="s">
        <v>6</v>
      </c>
      <c r="G3" s="60" t="s">
        <v>349</v>
      </c>
      <c r="H3" s="60" t="s">
        <v>1</v>
      </c>
      <c r="I3" s="60"/>
      <c r="J3" s="60"/>
      <c r="K3" s="60"/>
      <c r="L3" s="60" t="s">
        <v>350</v>
      </c>
      <c r="M3" s="60" t="s">
        <v>5</v>
      </c>
      <c r="N3" s="71" t="s">
        <v>4</v>
      </c>
    </row>
    <row r="4" spans="1:14" s="2" customFormat="1" ht="21" customHeight="1" thickBot="1">
      <c r="A4" s="70"/>
      <c r="B4" s="66"/>
      <c r="C4" s="58"/>
      <c r="D4" s="59"/>
      <c r="E4" s="58"/>
      <c r="F4" s="58"/>
      <c r="G4" s="58"/>
      <c r="H4" s="3">
        <v>1</v>
      </c>
      <c r="I4" s="3">
        <v>2</v>
      </c>
      <c r="J4" s="3">
        <v>3</v>
      </c>
      <c r="K4" s="3" t="s">
        <v>7</v>
      </c>
      <c r="L4" s="58"/>
      <c r="M4" s="58"/>
      <c r="N4" s="72"/>
    </row>
    <row r="5" spans="2:13" ht="15.75">
      <c r="B5" s="73" t="s">
        <v>31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2:14" ht="12.75">
      <c r="B6" s="42" t="s">
        <v>277</v>
      </c>
      <c r="C6" s="11" t="s">
        <v>278</v>
      </c>
      <c r="D6" s="11" t="s">
        <v>279</v>
      </c>
      <c r="E6" s="11" t="str">
        <f>"0,7278"</f>
        <v>0,7278</v>
      </c>
      <c r="F6" s="11" t="s">
        <v>13</v>
      </c>
      <c r="G6" s="11" t="s">
        <v>35</v>
      </c>
      <c r="H6" s="25" t="s">
        <v>238</v>
      </c>
      <c r="I6" s="25" t="s">
        <v>238</v>
      </c>
      <c r="J6" s="25" t="s">
        <v>238</v>
      </c>
      <c r="K6" s="12"/>
      <c r="L6" s="20" t="s">
        <v>351</v>
      </c>
      <c r="M6" s="10" t="s">
        <v>351</v>
      </c>
      <c r="N6" s="11" t="s">
        <v>22</v>
      </c>
    </row>
    <row r="14" ht="12.75">
      <c r="G14" s="5" t="s">
        <v>378</v>
      </c>
    </row>
    <row r="18" ht="12.75">
      <c r="M18" s="1" t="s">
        <v>383</v>
      </c>
    </row>
  </sheetData>
  <sheetProtection/>
  <mergeCells count="13">
    <mergeCell ref="E3:E4"/>
    <mergeCell ref="F3:F4"/>
    <mergeCell ref="G3:G4"/>
    <mergeCell ref="H3:K3"/>
    <mergeCell ref="L3:L4"/>
    <mergeCell ref="M3:M4"/>
    <mergeCell ref="N3:N4"/>
    <mergeCell ref="B5:M5"/>
    <mergeCell ref="A1:N2"/>
    <mergeCell ref="A3:A4"/>
    <mergeCell ref="B3:B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6">
      <selection activeCell="E57" sqref="E57"/>
    </sheetView>
  </sheetViews>
  <sheetFormatPr defaultColWidth="9.125" defaultRowHeight="12.75"/>
  <cols>
    <col min="1" max="1" width="9.125" style="19" customWidth="1"/>
    <col min="2" max="2" width="21.875" style="46" customWidth="1"/>
    <col min="3" max="3" width="24.625" style="5" customWidth="1"/>
    <col min="4" max="4" width="10.625" style="5" bestFit="1" customWidth="1"/>
    <col min="5" max="5" width="8.375" style="5" bestFit="1" customWidth="1"/>
    <col min="6" max="6" width="18.875" style="5" customWidth="1"/>
    <col min="7" max="7" width="26.25390625" style="5" customWidth="1"/>
    <col min="8" max="10" width="5.625" style="1" bestFit="1" customWidth="1"/>
    <col min="11" max="11" width="4.625" style="1" bestFit="1" customWidth="1"/>
    <col min="12" max="12" width="10.375" style="19" customWidth="1"/>
    <col min="13" max="13" width="8.625" style="19" bestFit="1" customWidth="1"/>
    <col min="14" max="14" width="19.125" style="5" bestFit="1" customWidth="1"/>
    <col min="15" max="16384" width="9.125" style="1" customWidth="1"/>
  </cols>
  <sheetData>
    <row r="1" spans="1:14" ht="15" customHeight="1">
      <c r="A1" s="67" t="s">
        <v>382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103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s="2" customFormat="1" ht="12.75" customHeight="1">
      <c r="A3" s="69" t="s">
        <v>326</v>
      </c>
      <c r="B3" s="65" t="s">
        <v>0</v>
      </c>
      <c r="C3" s="57" t="s">
        <v>347</v>
      </c>
      <c r="D3" s="57" t="s">
        <v>348</v>
      </c>
      <c r="E3" s="60" t="s">
        <v>8</v>
      </c>
      <c r="F3" s="60" t="s">
        <v>6</v>
      </c>
      <c r="G3" s="60" t="s">
        <v>349</v>
      </c>
      <c r="H3" s="60" t="s">
        <v>2</v>
      </c>
      <c r="I3" s="60"/>
      <c r="J3" s="60"/>
      <c r="K3" s="60"/>
      <c r="L3" s="60" t="s">
        <v>350</v>
      </c>
      <c r="M3" s="60" t="s">
        <v>5</v>
      </c>
      <c r="N3" s="71" t="s">
        <v>4</v>
      </c>
    </row>
    <row r="4" spans="1:14" s="2" customFormat="1" ht="21" customHeight="1" thickBot="1">
      <c r="A4" s="70"/>
      <c r="B4" s="66"/>
      <c r="C4" s="58"/>
      <c r="D4" s="59"/>
      <c r="E4" s="58"/>
      <c r="F4" s="58"/>
      <c r="G4" s="58"/>
      <c r="H4" s="3">
        <v>1</v>
      </c>
      <c r="I4" s="3">
        <v>2</v>
      </c>
      <c r="J4" s="3">
        <v>3</v>
      </c>
      <c r="K4" s="3" t="s">
        <v>7</v>
      </c>
      <c r="L4" s="58"/>
      <c r="M4" s="58"/>
      <c r="N4" s="72"/>
    </row>
    <row r="5" spans="2:13" ht="15.75">
      <c r="B5" s="61" t="s">
        <v>9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4" ht="12.75">
      <c r="A6" s="20" t="s">
        <v>327</v>
      </c>
      <c r="B6" s="42" t="s">
        <v>222</v>
      </c>
      <c r="C6" s="11" t="s">
        <v>223</v>
      </c>
      <c r="D6" s="11" t="s">
        <v>224</v>
      </c>
      <c r="E6" s="11" t="str">
        <f>"1,1967"</f>
        <v>1,1967</v>
      </c>
      <c r="F6" s="11" t="s">
        <v>13</v>
      </c>
      <c r="G6" s="11" t="s">
        <v>35</v>
      </c>
      <c r="H6" s="24" t="s">
        <v>68</v>
      </c>
      <c r="I6" s="24" t="s">
        <v>104</v>
      </c>
      <c r="J6" s="24" t="s">
        <v>182</v>
      </c>
      <c r="K6" s="12"/>
      <c r="L6" s="20" t="s">
        <v>182</v>
      </c>
      <c r="M6" s="20" t="str">
        <f>"149,5875"</f>
        <v>149,5875</v>
      </c>
      <c r="N6" s="11" t="s">
        <v>22</v>
      </c>
    </row>
    <row r="8" spans="2:13" ht="15.75">
      <c r="B8" s="63" t="s">
        <v>23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4" ht="12.75">
      <c r="A9" s="20" t="s">
        <v>327</v>
      </c>
      <c r="B9" s="42" t="s">
        <v>24</v>
      </c>
      <c r="C9" s="11" t="s">
        <v>25</v>
      </c>
      <c r="D9" s="11" t="s">
        <v>26</v>
      </c>
      <c r="E9" s="11" t="str">
        <f>"1,1371"</f>
        <v>1,1371</v>
      </c>
      <c r="F9" s="11" t="s">
        <v>13</v>
      </c>
      <c r="G9" s="11" t="s">
        <v>342</v>
      </c>
      <c r="H9" s="24" t="s">
        <v>36</v>
      </c>
      <c r="I9" s="24" t="s">
        <v>37</v>
      </c>
      <c r="J9" s="24" t="s">
        <v>124</v>
      </c>
      <c r="K9" s="12"/>
      <c r="L9" s="20" t="s">
        <v>124</v>
      </c>
      <c r="M9" s="20" t="str">
        <f>"116,5527"</f>
        <v>116,5527</v>
      </c>
      <c r="N9" s="11" t="s">
        <v>30</v>
      </c>
    </row>
    <row r="11" spans="2:13" ht="15.75">
      <c r="B11" s="63" t="s">
        <v>23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4" ht="12.75">
      <c r="A12" s="20" t="s">
        <v>327</v>
      </c>
      <c r="B12" s="42" t="s">
        <v>225</v>
      </c>
      <c r="C12" s="11" t="s">
        <v>226</v>
      </c>
      <c r="D12" s="11" t="s">
        <v>67</v>
      </c>
      <c r="E12" s="11" t="str">
        <f>"0,8529"</f>
        <v>0,8529</v>
      </c>
      <c r="F12" s="11" t="s">
        <v>58</v>
      </c>
      <c r="G12" s="11" t="s">
        <v>35</v>
      </c>
      <c r="H12" s="24" t="s">
        <v>113</v>
      </c>
      <c r="I12" s="25" t="s">
        <v>96</v>
      </c>
      <c r="J12" s="24" t="s">
        <v>96</v>
      </c>
      <c r="K12" s="12"/>
      <c r="L12" s="20" t="s">
        <v>96</v>
      </c>
      <c r="M12" s="20" t="str">
        <f>"123,6705"</f>
        <v>123,6705</v>
      </c>
      <c r="N12" s="11" t="s">
        <v>332</v>
      </c>
    </row>
    <row r="14" spans="2:13" ht="15.75">
      <c r="B14" s="63" t="s">
        <v>227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4" ht="12.75">
      <c r="A15" s="21" t="s">
        <v>327</v>
      </c>
      <c r="B15" s="40" t="s">
        <v>228</v>
      </c>
      <c r="C15" s="6" t="s">
        <v>229</v>
      </c>
      <c r="D15" s="6" t="s">
        <v>230</v>
      </c>
      <c r="E15" s="6" t="str">
        <f>"0,7804"</f>
        <v>0,7804</v>
      </c>
      <c r="F15" s="6" t="s">
        <v>13</v>
      </c>
      <c r="G15" s="6" t="s">
        <v>35</v>
      </c>
      <c r="H15" s="27" t="s">
        <v>129</v>
      </c>
      <c r="I15" s="27" t="s">
        <v>130</v>
      </c>
      <c r="J15" s="27" t="s">
        <v>231</v>
      </c>
      <c r="K15" s="7"/>
      <c r="L15" s="21" t="s">
        <v>231</v>
      </c>
      <c r="M15" s="21" t="str">
        <f>"144,3740"</f>
        <v>144,3740</v>
      </c>
      <c r="N15" s="6" t="s">
        <v>22</v>
      </c>
    </row>
    <row r="16" spans="1:14" ht="12.75">
      <c r="A16" s="23" t="s">
        <v>328</v>
      </c>
      <c r="B16" s="41" t="s">
        <v>232</v>
      </c>
      <c r="C16" s="8" t="s">
        <v>233</v>
      </c>
      <c r="D16" s="8" t="s">
        <v>234</v>
      </c>
      <c r="E16" s="8" t="str">
        <f>"0,7862"</f>
        <v>0,7862</v>
      </c>
      <c r="F16" s="8" t="s">
        <v>74</v>
      </c>
      <c r="G16" s="8" t="s">
        <v>75</v>
      </c>
      <c r="H16" s="30" t="s">
        <v>129</v>
      </c>
      <c r="I16" s="29" t="s">
        <v>235</v>
      </c>
      <c r="J16" s="29" t="s">
        <v>130</v>
      </c>
      <c r="K16" s="9"/>
      <c r="L16" s="23" t="s">
        <v>130</v>
      </c>
      <c r="M16" s="23" t="str">
        <f>"141,5160"</f>
        <v>141,5160</v>
      </c>
      <c r="N16" s="8" t="s">
        <v>339</v>
      </c>
    </row>
    <row r="18" spans="2:13" ht="15.75">
      <c r="B18" s="63" t="s">
        <v>31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4" ht="12.75">
      <c r="A19" s="21" t="s">
        <v>327</v>
      </c>
      <c r="B19" s="40" t="s">
        <v>236</v>
      </c>
      <c r="C19" s="6" t="s">
        <v>237</v>
      </c>
      <c r="D19" s="6" t="s">
        <v>80</v>
      </c>
      <c r="E19" s="6" t="str">
        <f>"0,7578"</f>
        <v>0,7578</v>
      </c>
      <c r="F19" s="6" t="s">
        <v>74</v>
      </c>
      <c r="G19" s="6" t="s">
        <v>75</v>
      </c>
      <c r="H19" s="27" t="s">
        <v>136</v>
      </c>
      <c r="I19" s="35" t="s">
        <v>238</v>
      </c>
      <c r="J19" s="35" t="s">
        <v>238</v>
      </c>
      <c r="K19" s="7"/>
      <c r="L19" s="21" t="s">
        <v>136</v>
      </c>
      <c r="M19" s="21" t="str">
        <f>"125,0370"</f>
        <v>125,0370</v>
      </c>
      <c r="N19" s="6" t="s">
        <v>339</v>
      </c>
    </row>
    <row r="20" spans="1:14" ht="12.75">
      <c r="A20" s="23" t="s">
        <v>327</v>
      </c>
      <c r="B20" s="41" t="s">
        <v>93</v>
      </c>
      <c r="C20" s="8" t="s">
        <v>94</v>
      </c>
      <c r="D20" s="8" t="s">
        <v>95</v>
      </c>
      <c r="E20" s="8" t="str">
        <f>"0,7322"</f>
        <v>0,7322</v>
      </c>
      <c r="F20" s="8" t="s">
        <v>13</v>
      </c>
      <c r="G20" s="8" t="s">
        <v>75</v>
      </c>
      <c r="H20" s="29" t="s">
        <v>239</v>
      </c>
      <c r="I20" s="29" t="s">
        <v>240</v>
      </c>
      <c r="J20" s="29" t="s">
        <v>189</v>
      </c>
      <c r="K20" s="9"/>
      <c r="L20" s="23" t="s">
        <v>189</v>
      </c>
      <c r="M20" s="23" t="str">
        <f>"161,0840"</f>
        <v>161,0840</v>
      </c>
      <c r="N20" s="8" t="s">
        <v>22</v>
      </c>
    </row>
    <row r="22" spans="2:13" ht="15.75">
      <c r="B22" s="63" t="s">
        <v>105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14" ht="12.75">
      <c r="A23" s="21" t="s">
        <v>327</v>
      </c>
      <c r="B23" s="40" t="s">
        <v>241</v>
      </c>
      <c r="C23" s="6" t="s">
        <v>242</v>
      </c>
      <c r="D23" s="6" t="s">
        <v>243</v>
      </c>
      <c r="E23" s="6" t="str">
        <f>"0,6729"</f>
        <v>0,6729</v>
      </c>
      <c r="F23" s="6" t="s">
        <v>13</v>
      </c>
      <c r="G23" s="6" t="s">
        <v>35</v>
      </c>
      <c r="H23" s="35" t="s">
        <v>173</v>
      </c>
      <c r="I23" s="35" t="s">
        <v>205</v>
      </c>
      <c r="J23" s="27" t="s">
        <v>205</v>
      </c>
      <c r="K23" s="7"/>
      <c r="L23" s="21" t="s">
        <v>205</v>
      </c>
      <c r="M23" s="21" t="str">
        <f>"131,2155"</f>
        <v>131,2155</v>
      </c>
      <c r="N23" s="6" t="s">
        <v>244</v>
      </c>
    </row>
    <row r="24" spans="1:14" ht="12.75">
      <c r="A24" s="22" t="s">
        <v>328</v>
      </c>
      <c r="B24" s="45" t="s">
        <v>245</v>
      </c>
      <c r="C24" s="13" t="s">
        <v>246</v>
      </c>
      <c r="D24" s="13" t="s">
        <v>247</v>
      </c>
      <c r="E24" s="13" t="str">
        <f>"0,6785"</f>
        <v>0,6785</v>
      </c>
      <c r="F24" s="13" t="s">
        <v>58</v>
      </c>
      <c r="G24" s="13" t="s">
        <v>35</v>
      </c>
      <c r="H24" s="32" t="s">
        <v>98</v>
      </c>
      <c r="I24" s="32" t="s">
        <v>196</v>
      </c>
      <c r="J24" s="32" t="s">
        <v>235</v>
      </c>
      <c r="K24" s="14"/>
      <c r="L24" s="22" t="s">
        <v>235</v>
      </c>
      <c r="M24" s="22" t="str">
        <f>"117,0412"</f>
        <v>117,0412</v>
      </c>
      <c r="N24" s="13" t="s">
        <v>332</v>
      </c>
    </row>
    <row r="25" spans="1:14" ht="12.75">
      <c r="A25" s="22" t="s">
        <v>327</v>
      </c>
      <c r="B25" s="45" t="s">
        <v>248</v>
      </c>
      <c r="C25" s="13" t="s">
        <v>249</v>
      </c>
      <c r="D25" s="13" t="s">
        <v>250</v>
      </c>
      <c r="E25" s="13" t="str">
        <f>"0,6933"</f>
        <v>0,6933</v>
      </c>
      <c r="F25" s="13" t="s">
        <v>74</v>
      </c>
      <c r="G25" s="13" t="s">
        <v>75</v>
      </c>
      <c r="H25" s="32" t="s">
        <v>240</v>
      </c>
      <c r="I25" s="33" t="s">
        <v>251</v>
      </c>
      <c r="J25" s="33" t="s">
        <v>251</v>
      </c>
      <c r="K25" s="14"/>
      <c r="L25" s="22" t="s">
        <v>240</v>
      </c>
      <c r="M25" s="22" t="str">
        <f>"149,0595"</f>
        <v>149,0595</v>
      </c>
      <c r="N25" s="13" t="s">
        <v>339</v>
      </c>
    </row>
    <row r="26" spans="1:14" ht="12.75">
      <c r="A26" s="22" t="s">
        <v>328</v>
      </c>
      <c r="B26" s="45" t="s">
        <v>252</v>
      </c>
      <c r="C26" s="13" t="s">
        <v>253</v>
      </c>
      <c r="D26" s="13" t="s">
        <v>254</v>
      </c>
      <c r="E26" s="13" t="str">
        <f>"0,6832"</f>
        <v>0,6832</v>
      </c>
      <c r="F26" s="13" t="s">
        <v>13</v>
      </c>
      <c r="G26" s="13" t="s">
        <v>35</v>
      </c>
      <c r="H26" s="33" t="s">
        <v>113</v>
      </c>
      <c r="I26" s="32" t="s">
        <v>113</v>
      </c>
      <c r="J26" s="32" t="s">
        <v>96</v>
      </c>
      <c r="K26" s="14"/>
      <c r="L26" s="22" t="s">
        <v>96</v>
      </c>
      <c r="M26" s="22" t="str">
        <f>"99,0640"</f>
        <v>99,0640</v>
      </c>
      <c r="N26" s="13" t="s">
        <v>22</v>
      </c>
    </row>
    <row r="27" spans="1:14" ht="12.75">
      <c r="A27" s="22" t="s">
        <v>327</v>
      </c>
      <c r="B27" s="45" t="s">
        <v>248</v>
      </c>
      <c r="C27" s="13" t="s">
        <v>255</v>
      </c>
      <c r="D27" s="13" t="s">
        <v>250</v>
      </c>
      <c r="E27" s="13" t="str">
        <f>"0,6933"</f>
        <v>0,6933</v>
      </c>
      <c r="F27" s="13" t="s">
        <v>74</v>
      </c>
      <c r="G27" s="13" t="s">
        <v>75</v>
      </c>
      <c r="H27" s="32" t="s">
        <v>240</v>
      </c>
      <c r="I27" s="33" t="s">
        <v>251</v>
      </c>
      <c r="J27" s="33" t="s">
        <v>251</v>
      </c>
      <c r="K27" s="14"/>
      <c r="L27" s="22" t="s">
        <v>240</v>
      </c>
      <c r="M27" s="22" t="str">
        <f>"149,0595"</f>
        <v>149,0595</v>
      </c>
      <c r="N27" s="13" t="s">
        <v>339</v>
      </c>
    </row>
    <row r="28" spans="1:14" ht="12.75">
      <c r="A28" s="22" t="s">
        <v>328</v>
      </c>
      <c r="B28" s="45" t="s">
        <v>256</v>
      </c>
      <c r="C28" s="13" t="s">
        <v>257</v>
      </c>
      <c r="D28" s="13" t="s">
        <v>258</v>
      </c>
      <c r="E28" s="13" t="str">
        <f>"0,6795"</f>
        <v>0,6795</v>
      </c>
      <c r="F28" s="13" t="s">
        <v>13</v>
      </c>
      <c r="G28" s="13" t="s">
        <v>35</v>
      </c>
      <c r="H28" s="32" t="s">
        <v>231</v>
      </c>
      <c r="I28" s="32" t="s">
        <v>205</v>
      </c>
      <c r="J28" s="32" t="s">
        <v>239</v>
      </c>
      <c r="K28" s="14"/>
      <c r="L28" s="22" t="s">
        <v>239</v>
      </c>
      <c r="M28" s="22" t="str">
        <f>"139,2975"</f>
        <v>139,2975</v>
      </c>
      <c r="N28" s="13" t="s">
        <v>22</v>
      </c>
    </row>
    <row r="29" spans="1:14" ht="12.75">
      <c r="A29" s="22" t="s">
        <v>329</v>
      </c>
      <c r="B29" s="45" t="s">
        <v>259</v>
      </c>
      <c r="C29" s="13" t="s">
        <v>260</v>
      </c>
      <c r="D29" s="13" t="s">
        <v>261</v>
      </c>
      <c r="E29" s="13" t="str">
        <f>"0,6699"</f>
        <v>0,6699</v>
      </c>
      <c r="F29" s="13" t="s">
        <v>58</v>
      </c>
      <c r="G29" s="13" t="s">
        <v>35</v>
      </c>
      <c r="H29" s="33" t="s">
        <v>129</v>
      </c>
      <c r="I29" s="32" t="s">
        <v>130</v>
      </c>
      <c r="J29" s="32" t="s">
        <v>205</v>
      </c>
      <c r="K29" s="14"/>
      <c r="L29" s="22" t="s">
        <v>205</v>
      </c>
      <c r="M29" s="22" t="str">
        <f>"130,6305"</f>
        <v>130,6305</v>
      </c>
      <c r="N29" s="13" t="s">
        <v>332</v>
      </c>
    </row>
    <row r="30" spans="1:14" ht="12.75">
      <c r="A30" s="23" t="s">
        <v>330</v>
      </c>
      <c r="B30" s="41" t="s">
        <v>262</v>
      </c>
      <c r="C30" s="8" t="s">
        <v>263</v>
      </c>
      <c r="D30" s="8" t="s">
        <v>264</v>
      </c>
      <c r="E30" s="8" t="str">
        <f>"0,7036"</f>
        <v>0,7036</v>
      </c>
      <c r="F30" s="8" t="s">
        <v>13</v>
      </c>
      <c r="G30" s="8" t="s">
        <v>35</v>
      </c>
      <c r="H30" s="29" t="s">
        <v>136</v>
      </c>
      <c r="I30" s="29" t="s">
        <v>130</v>
      </c>
      <c r="J30" s="30" t="s">
        <v>173</v>
      </c>
      <c r="K30" s="9"/>
      <c r="L30" s="23" t="s">
        <v>130</v>
      </c>
      <c r="M30" s="23" t="str">
        <f>"126,6480"</f>
        <v>126,6480</v>
      </c>
      <c r="N30" s="8" t="s">
        <v>333</v>
      </c>
    </row>
    <row r="32" spans="2:13" ht="15.75">
      <c r="B32" s="63" t="s">
        <v>114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4" ht="12.75">
      <c r="A33" s="20" t="s">
        <v>327</v>
      </c>
      <c r="B33" s="42" t="s">
        <v>265</v>
      </c>
      <c r="C33" s="11" t="s">
        <v>266</v>
      </c>
      <c r="D33" s="11" t="s">
        <v>267</v>
      </c>
      <c r="E33" s="11" t="str">
        <f>"0,6491"</f>
        <v>0,6491</v>
      </c>
      <c r="F33" s="11" t="s">
        <v>58</v>
      </c>
      <c r="G33" s="11" t="s">
        <v>35</v>
      </c>
      <c r="H33" s="24" t="s">
        <v>109</v>
      </c>
      <c r="I33" s="25" t="s">
        <v>129</v>
      </c>
      <c r="J33" s="25" t="s">
        <v>205</v>
      </c>
      <c r="K33" s="12"/>
      <c r="L33" s="20" t="s">
        <v>109</v>
      </c>
      <c r="M33" s="20" t="str">
        <f>"100,6105"</f>
        <v>100,6105</v>
      </c>
      <c r="N33" s="11" t="s">
        <v>332</v>
      </c>
    </row>
    <row r="35" spans="2:13" ht="15.75">
      <c r="B35" s="63" t="s">
        <v>156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4" ht="12.75">
      <c r="A36" s="21" t="s">
        <v>327</v>
      </c>
      <c r="B36" s="40" t="s">
        <v>268</v>
      </c>
      <c r="C36" s="6" t="s">
        <v>269</v>
      </c>
      <c r="D36" s="6" t="s">
        <v>270</v>
      </c>
      <c r="E36" s="6" t="str">
        <f>"0,6217"</f>
        <v>0,6217</v>
      </c>
      <c r="F36" s="6" t="s">
        <v>13</v>
      </c>
      <c r="G36" s="6" t="s">
        <v>35</v>
      </c>
      <c r="H36" s="35" t="s">
        <v>189</v>
      </c>
      <c r="I36" s="27" t="s">
        <v>271</v>
      </c>
      <c r="J36" s="35" t="s">
        <v>272</v>
      </c>
      <c r="K36" s="7"/>
      <c r="L36" s="21" t="s">
        <v>271</v>
      </c>
      <c r="M36" s="21" t="str">
        <f>"149,2080"</f>
        <v>149,2080</v>
      </c>
      <c r="N36" s="6" t="s">
        <v>332</v>
      </c>
    </row>
    <row r="37" spans="1:14" ht="12.75">
      <c r="A37" s="22" t="s">
        <v>328</v>
      </c>
      <c r="B37" s="45" t="s">
        <v>161</v>
      </c>
      <c r="C37" s="13" t="s">
        <v>162</v>
      </c>
      <c r="D37" s="13" t="s">
        <v>163</v>
      </c>
      <c r="E37" s="13" t="str">
        <f>"0,6279"</f>
        <v>0,6279</v>
      </c>
      <c r="F37" s="13" t="s">
        <v>13</v>
      </c>
      <c r="G37" s="13" t="s">
        <v>92</v>
      </c>
      <c r="H37" s="32" t="s">
        <v>97</v>
      </c>
      <c r="I37" s="33" t="s">
        <v>135</v>
      </c>
      <c r="J37" s="32" t="s">
        <v>129</v>
      </c>
      <c r="K37" s="14"/>
      <c r="L37" s="22" t="s">
        <v>129</v>
      </c>
      <c r="M37" s="22" t="str">
        <f>"106,7430"</f>
        <v>106,7430</v>
      </c>
      <c r="N37" s="13" t="s">
        <v>22</v>
      </c>
    </row>
    <row r="38" spans="1:14" ht="12.75">
      <c r="A38" s="23" t="s">
        <v>327</v>
      </c>
      <c r="B38" s="41" t="s">
        <v>179</v>
      </c>
      <c r="C38" s="8" t="s">
        <v>180</v>
      </c>
      <c r="D38" s="8" t="s">
        <v>181</v>
      </c>
      <c r="E38" s="8" t="str">
        <f>"0,6342"</f>
        <v>0,6342</v>
      </c>
      <c r="F38" s="8" t="s">
        <v>13</v>
      </c>
      <c r="G38" s="8" t="s">
        <v>342</v>
      </c>
      <c r="H38" s="29" t="s">
        <v>173</v>
      </c>
      <c r="I38" s="29" t="s">
        <v>239</v>
      </c>
      <c r="J38" s="29" t="s">
        <v>240</v>
      </c>
      <c r="K38" s="9"/>
      <c r="L38" s="23" t="s">
        <v>240</v>
      </c>
      <c r="M38" s="23" t="str">
        <f>"136,3530"</f>
        <v>136,3530</v>
      </c>
      <c r="N38" s="8" t="s">
        <v>30</v>
      </c>
    </row>
    <row r="40" spans="2:3" ht="18">
      <c r="B40" s="36" t="s">
        <v>207</v>
      </c>
      <c r="C40" s="36"/>
    </row>
    <row r="41" spans="2:3" ht="15.75">
      <c r="B41" s="37" t="s">
        <v>214</v>
      </c>
      <c r="C41" s="37"/>
    </row>
    <row r="42" spans="2:3" ht="13.5">
      <c r="B42" s="47"/>
      <c r="C42" s="38" t="s">
        <v>378</v>
      </c>
    </row>
    <row r="43" spans="2:6" ht="13.5">
      <c r="B43" s="48" t="s">
        <v>209</v>
      </c>
      <c r="C43" s="39" t="s">
        <v>210</v>
      </c>
      <c r="D43" s="39" t="s">
        <v>211</v>
      </c>
      <c r="E43" s="39" t="s">
        <v>212</v>
      </c>
      <c r="F43" s="18" t="s">
        <v>213</v>
      </c>
    </row>
    <row r="44" spans="1:6" ht="12.75">
      <c r="A44" s="19" t="s">
        <v>327</v>
      </c>
      <c r="B44" s="49" t="s">
        <v>268</v>
      </c>
      <c r="C44" s="1" t="s">
        <v>215</v>
      </c>
      <c r="D44" s="19" t="s">
        <v>343</v>
      </c>
      <c r="E44" s="19" t="s">
        <v>271</v>
      </c>
      <c r="F44" s="19" t="s">
        <v>273</v>
      </c>
    </row>
    <row r="45" spans="1:6" ht="12.75">
      <c r="A45" s="19" t="s">
        <v>328</v>
      </c>
      <c r="B45" s="49" t="s">
        <v>228</v>
      </c>
      <c r="C45" s="1" t="s">
        <v>215</v>
      </c>
      <c r="D45" s="19" t="s">
        <v>352</v>
      </c>
      <c r="E45" s="19" t="s">
        <v>231</v>
      </c>
      <c r="F45" s="19" t="s">
        <v>274</v>
      </c>
    </row>
    <row r="46" spans="1:6" ht="12.75">
      <c r="A46" s="19" t="s">
        <v>329</v>
      </c>
      <c r="B46" s="49" t="s">
        <v>232</v>
      </c>
      <c r="C46" s="1" t="s">
        <v>215</v>
      </c>
      <c r="D46" s="19" t="s">
        <v>352</v>
      </c>
      <c r="E46" s="19" t="s">
        <v>130</v>
      </c>
      <c r="F46" s="19" t="s">
        <v>275</v>
      </c>
    </row>
    <row r="47" spans="2:6" ht="12.75">
      <c r="B47" s="49"/>
      <c r="F47" s="4"/>
    </row>
    <row r="48" spans="2:3" ht="13.5">
      <c r="B48" s="47"/>
      <c r="C48" s="38" t="s">
        <v>378</v>
      </c>
    </row>
    <row r="49" spans="2:6" ht="13.5">
      <c r="B49" s="48" t="s">
        <v>209</v>
      </c>
      <c r="C49" s="39" t="s">
        <v>210</v>
      </c>
      <c r="D49" s="39" t="s">
        <v>211</v>
      </c>
      <c r="E49" s="39" t="s">
        <v>212</v>
      </c>
      <c r="F49" s="18" t="s">
        <v>213</v>
      </c>
    </row>
    <row r="50" spans="1:6" ht="12.75">
      <c r="A50" s="19" t="s">
        <v>327</v>
      </c>
      <c r="B50" s="49" t="s">
        <v>93</v>
      </c>
      <c r="C50" s="1" t="s">
        <v>208</v>
      </c>
      <c r="D50" s="19" t="s">
        <v>353</v>
      </c>
      <c r="E50" s="19" t="s">
        <v>189</v>
      </c>
      <c r="F50" s="19" t="s">
        <v>276</v>
      </c>
    </row>
    <row r="51" spans="2:6" ht="12.75">
      <c r="B51" s="49"/>
      <c r="F51" s="4"/>
    </row>
    <row r="52" spans="2:6" ht="12.75">
      <c r="B52" s="49"/>
      <c r="F52" s="4"/>
    </row>
    <row r="53" spans="2:6" ht="12.75">
      <c r="B53" s="49"/>
      <c r="F53" s="4"/>
    </row>
    <row r="54" spans="2:6" ht="12.75">
      <c r="B54" s="49"/>
      <c r="F54" s="4"/>
    </row>
    <row r="55" spans="2:6" ht="12.75">
      <c r="B55" s="49"/>
      <c r="F55" s="4"/>
    </row>
  </sheetData>
  <sheetProtection/>
  <mergeCells count="20">
    <mergeCell ref="B22:M22"/>
    <mergeCell ref="B32:M32"/>
    <mergeCell ref="B35:M35"/>
    <mergeCell ref="A1:N2"/>
    <mergeCell ref="A3:A4"/>
    <mergeCell ref="N3:N4"/>
    <mergeCell ref="B5:M5"/>
    <mergeCell ref="B8:M8"/>
    <mergeCell ref="B11:M11"/>
    <mergeCell ref="B14:M14"/>
    <mergeCell ref="B18:M18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F11" sqref="F11"/>
    </sheetView>
  </sheetViews>
  <sheetFormatPr defaultColWidth="9.125" defaultRowHeight="12.75"/>
  <cols>
    <col min="1" max="1" width="9.125" style="1" customWidth="1"/>
    <col min="2" max="2" width="21.75390625" style="4" customWidth="1"/>
    <col min="3" max="3" width="24.25390625" style="1" customWidth="1"/>
    <col min="4" max="4" width="9.375" style="1" customWidth="1"/>
    <col min="5" max="5" width="8.00390625" style="1" customWidth="1"/>
    <col min="6" max="6" width="12.75390625" style="5" customWidth="1"/>
    <col min="7" max="7" width="31.625" style="5" customWidth="1"/>
    <col min="8" max="8" width="8.625" style="1" customWidth="1"/>
    <col min="9" max="9" width="9.625" style="1" bestFit="1" customWidth="1"/>
    <col min="10" max="10" width="10.125" style="4" customWidth="1"/>
    <col min="11" max="11" width="15.75390625" style="1" customWidth="1"/>
    <col min="12" max="12" width="16.625" style="5" bestFit="1" customWidth="1"/>
    <col min="13" max="16384" width="9.125" style="1" customWidth="1"/>
  </cols>
  <sheetData>
    <row r="1" spans="1:12" ht="15" customHeight="1">
      <c r="A1" s="67" t="s">
        <v>381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08.7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s="2" customFormat="1" ht="12.75" customHeight="1">
      <c r="A3" s="69" t="s">
        <v>326</v>
      </c>
      <c r="B3" s="65" t="s">
        <v>0</v>
      </c>
      <c r="C3" s="57" t="s">
        <v>347</v>
      </c>
      <c r="D3" s="57" t="s">
        <v>348</v>
      </c>
      <c r="E3" s="60" t="s">
        <v>280</v>
      </c>
      <c r="F3" s="60" t="s">
        <v>6</v>
      </c>
      <c r="G3" s="60" t="s">
        <v>349</v>
      </c>
      <c r="H3" s="60" t="s">
        <v>1</v>
      </c>
      <c r="I3" s="60"/>
      <c r="J3" s="60" t="s">
        <v>358</v>
      </c>
      <c r="K3" s="60" t="s">
        <v>5</v>
      </c>
      <c r="L3" s="71" t="s">
        <v>4</v>
      </c>
    </row>
    <row r="4" spans="1:12" s="2" customFormat="1" ht="20.25" customHeight="1" thickBot="1">
      <c r="A4" s="70"/>
      <c r="B4" s="66"/>
      <c r="C4" s="58"/>
      <c r="D4" s="59"/>
      <c r="E4" s="58"/>
      <c r="F4" s="58"/>
      <c r="G4" s="58"/>
      <c r="H4" s="3" t="s">
        <v>281</v>
      </c>
      <c r="I4" s="3" t="s">
        <v>282</v>
      </c>
      <c r="J4" s="58"/>
      <c r="K4" s="58"/>
      <c r="L4" s="72"/>
    </row>
    <row r="6" spans="2:11" ht="15.75">
      <c r="B6" s="63" t="s">
        <v>31</v>
      </c>
      <c r="C6" s="64"/>
      <c r="D6" s="64"/>
      <c r="E6" s="64"/>
      <c r="F6" s="64"/>
      <c r="G6" s="64"/>
      <c r="H6" s="64"/>
      <c r="I6" s="64"/>
      <c r="J6" s="64"/>
      <c r="K6" s="64"/>
    </row>
    <row r="7" spans="1:12" ht="12.75">
      <c r="A7" s="21" t="s">
        <v>327</v>
      </c>
      <c r="B7" s="40" t="s">
        <v>82</v>
      </c>
      <c r="C7" s="6" t="s">
        <v>287</v>
      </c>
      <c r="D7" s="6" t="s">
        <v>84</v>
      </c>
      <c r="E7" s="6" t="str">
        <f>"0,6892"</f>
        <v>0,6892</v>
      </c>
      <c r="F7" s="6" t="s">
        <v>13</v>
      </c>
      <c r="G7" s="6" t="s">
        <v>35</v>
      </c>
      <c r="H7" s="50" t="s">
        <v>27</v>
      </c>
      <c r="I7" s="50" t="s">
        <v>354</v>
      </c>
      <c r="J7" s="21" t="s">
        <v>356</v>
      </c>
      <c r="K7" s="21" t="str">
        <f>"956,2650"</f>
        <v>956,2650</v>
      </c>
      <c r="L7" s="6" t="s">
        <v>85</v>
      </c>
    </row>
    <row r="8" spans="1:12" ht="12.75">
      <c r="A8" s="23" t="s">
        <v>328</v>
      </c>
      <c r="B8" s="41" t="s">
        <v>89</v>
      </c>
      <c r="C8" s="8" t="s">
        <v>288</v>
      </c>
      <c r="D8" s="8" t="s">
        <v>91</v>
      </c>
      <c r="E8" s="8" t="str">
        <f>"0,6955"</f>
        <v>0,6955</v>
      </c>
      <c r="F8" s="8" t="s">
        <v>13</v>
      </c>
      <c r="G8" s="8" t="s">
        <v>92</v>
      </c>
      <c r="H8" s="51" t="s">
        <v>27</v>
      </c>
      <c r="I8" s="51" t="s">
        <v>355</v>
      </c>
      <c r="J8" s="23" t="s">
        <v>357</v>
      </c>
      <c r="K8" s="23" t="str">
        <f>"886,6988"</f>
        <v>886,6988</v>
      </c>
      <c r="L8" s="8" t="s">
        <v>336</v>
      </c>
    </row>
    <row r="10" ht="15.75">
      <c r="F10" s="15"/>
    </row>
    <row r="11" ht="15.75">
      <c r="F11" s="15"/>
    </row>
    <row r="12" ht="15.75">
      <c r="F12" s="15"/>
    </row>
    <row r="14" spans="2:3" ht="18">
      <c r="B14" s="16"/>
      <c r="C14" s="17"/>
    </row>
  </sheetData>
  <sheetProtection/>
  <mergeCells count="13">
    <mergeCell ref="E3:E4"/>
    <mergeCell ref="F3:F4"/>
    <mergeCell ref="G3:G4"/>
    <mergeCell ref="H3:I3"/>
    <mergeCell ref="J3:J4"/>
    <mergeCell ref="K3:K4"/>
    <mergeCell ref="L3:L4"/>
    <mergeCell ref="B6:K6"/>
    <mergeCell ref="A1:L2"/>
    <mergeCell ref="A3:A4"/>
    <mergeCell ref="B3:B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3">
      <selection activeCell="C33" sqref="C33"/>
    </sheetView>
  </sheetViews>
  <sheetFormatPr defaultColWidth="9.125" defaultRowHeight="12.75"/>
  <cols>
    <col min="1" max="1" width="9.125" style="19" customWidth="1"/>
    <col min="2" max="2" width="24.75390625" style="46" customWidth="1"/>
    <col min="3" max="3" width="24.625" style="5" customWidth="1"/>
    <col min="4" max="4" width="10.625" style="5" bestFit="1" customWidth="1"/>
    <col min="5" max="5" width="8.375" style="5" bestFit="1" customWidth="1"/>
    <col min="6" max="6" width="20.375" style="5" customWidth="1"/>
    <col min="7" max="7" width="26.375" style="5" customWidth="1"/>
    <col min="8" max="8" width="7.375" style="1" customWidth="1"/>
    <col min="9" max="9" width="9.00390625" style="1" customWidth="1"/>
    <col min="10" max="10" width="7.875" style="19" bestFit="1" customWidth="1"/>
    <col min="11" max="11" width="9.625" style="19" bestFit="1" customWidth="1"/>
    <col min="12" max="12" width="19.125" style="5" bestFit="1" customWidth="1"/>
    <col min="13" max="16384" width="9.125" style="1" customWidth="1"/>
  </cols>
  <sheetData>
    <row r="1" spans="1:12" ht="15" customHeight="1">
      <c r="A1" s="67" t="s">
        <v>380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05.7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s="2" customFormat="1" ht="12.75" customHeight="1">
      <c r="A3" s="69" t="s">
        <v>326</v>
      </c>
      <c r="B3" s="65" t="s">
        <v>0</v>
      </c>
      <c r="C3" s="57" t="s">
        <v>347</v>
      </c>
      <c r="D3" s="57" t="s">
        <v>348</v>
      </c>
      <c r="E3" s="60" t="s">
        <v>280</v>
      </c>
      <c r="F3" s="60" t="s">
        <v>6</v>
      </c>
      <c r="G3" s="60" t="s">
        <v>349</v>
      </c>
      <c r="H3" s="60" t="s">
        <v>1</v>
      </c>
      <c r="I3" s="60"/>
      <c r="J3" s="60" t="s">
        <v>358</v>
      </c>
      <c r="K3" s="60" t="s">
        <v>5</v>
      </c>
      <c r="L3" s="71" t="s">
        <v>4</v>
      </c>
    </row>
    <row r="4" spans="1:12" s="2" customFormat="1" ht="21" customHeight="1" thickBot="1">
      <c r="A4" s="70"/>
      <c r="B4" s="66"/>
      <c r="C4" s="58"/>
      <c r="D4" s="59"/>
      <c r="E4" s="58"/>
      <c r="F4" s="58"/>
      <c r="G4" s="58"/>
      <c r="H4" s="3" t="s">
        <v>281</v>
      </c>
      <c r="I4" s="3" t="s">
        <v>282</v>
      </c>
      <c r="J4" s="58"/>
      <c r="K4" s="58"/>
      <c r="L4" s="72"/>
    </row>
    <row r="5" spans="2:11" ht="15.75">
      <c r="B5" s="61" t="s">
        <v>227</v>
      </c>
      <c r="C5" s="62"/>
      <c r="D5" s="62"/>
      <c r="E5" s="62"/>
      <c r="F5" s="62"/>
      <c r="G5" s="62"/>
      <c r="H5" s="62"/>
      <c r="I5" s="62"/>
      <c r="J5" s="62"/>
      <c r="K5" s="62"/>
    </row>
    <row r="6" spans="1:12" ht="12.75">
      <c r="A6" s="20" t="s">
        <v>327</v>
      </c>
      <c r="B6" s="42" t="s">
        <v>283</v>
      </c>
      <c r="C6" s="11" t="s">
        <v>284</v>
      </c>
      <c r="D6" s="11" t="s">
        <v>285</v>
      </c>
      <c r="E6" s="11" t="str">
        <f>"0,7630"</f>
        <v>0,7630</v>
      </c>
      <c r="F6" s="11" t="s">
        <v>13</v>
      </c>
      <c r="G6" s="11" t="s">
        <v>286</v>
      </c>
      <c r="H6" s="52" t="s">
        <v>64</v>
      </c>
      <c r="I6" s="52" t="s">
        <v>355</v>
      </c>
      <c r="J6" s="20" t="s">
        <v>312</v>
      </c>
      <c r="K6" s="20" t="str">
        <f>"1751,0850"</f>
        <v>1751,0850</v>
      </c>
      <c r="L6" s="11" t="s">
        <v>22</v>
      </c>
    </row>
    <row r="8" spans="2:11" ht="15.75">
      <c r="B8" s="63" t="s">
        <v>105</v>
      </c>
      <c r="C8" s="64"/>
      <c r="D8" s="64"/>
      <c r="E8" s="64"/>
      <c r="F8" s="64"/>
      <c r="G8" s="64"/>
      <c r="H8" s="64"/>
      <c r="I8" s="64"/>
      <c r="J8" s="64"/>
      <c r="K8" s="64"/>
    </row>
    <row r="9" spans="1:12" ht="12.75">
      <c r="A9" s="21" t="s">
        <v>327</v>
      </c>
      <c r="B9" s="40" t="s">
        <v>289</v>
      </c>
      <c r="C9" s="6" t="s">
        <v>290</v>
      </c>
      <c r="D9" s="6" t="s">
        <v>291</v>
      </c>
      <c r="E9" s="6" t="str">
        <f>"0,6712"</f>
        <v>0,6712</v>
      </c>
      <c r="F9" s="6" t="s">
        <v>58</v>
      </c>
      <c r="G9" s="6" t="s">
        <v>35</v>
      </c>
      <c r="H9" s="50" t="s">
        <v>36</v>
      </c>
      <c r="I9" s="50" t="s">
        <v>359</v>
      </c>
      <c r="J9" s="21" t="s">
        <v>368</v>
      </c>
      <c r="K9" s="54" t="str">
        <f>"1396,0960"</f>
        <v>1396,0960</v>
      </c>
      <c r="L9" s="6" t="s">
        <v>332</v>
      </c>
    </row>
    <row r="10" spans="1:12" ht="12.75">
      <c r="A10" s="22" t="s">
        <v>327</v>
      </c>
      <c r="B10" s="45" t="s">
        <v>292</v>
      </c>
      <c r="C10" s="13" t="s">
        <v>293</v>
      </c>
      <c r="D10" s="13" t="s">
        <v>294</v>
      </c>
      <c r="E10" s="13" t="str">
        <f>"0,6694"</f>
        <v>0,6694</v>
      </c>
      <c r="F10" s="13" t="s">
        <v>13</v>
      </c>
      <c r="G10" s="13" t="s">
        <v>342</v>
      </c>
      <c r="H10" s="53" t="s">
        <v>36</v>
      </c>
      <c r="I10" s="53" t="s">
        <v>360</v>
      </c>
      <c r="J10" s="22" t="s">
        <v>369</v>
      </c>
      <c r="K10" s="55" t="str">
        <f>"1499,3441"</f>
        <v>1499,3441</v>
      </c>
      <c r="L10" s="13" t="s">
        <v>22</v>
      </c>
    </row>
    <row r="11" spans="1:12" ht="12.75">
      <c r="A11" s="23" t="s">
        <v>328</v>
      </c>
      <c r="B11" s="41" t="s">
        <v>259</v>
      </c>
      <c r="C11" s="8" t="s">
        <v>260</v>
      </c>
      <c r="D11" s="8" t="s">
        <v>295</v>
      </c>
      <c r="E11" s="8" t="str">
        <f>"0,6518"</f>
        <v>0,6518</v>
      </c>
      <c r="F11" s="8" t="s">
        <v>58</v>
      </c>
      <c r="G11" s="8" t="s">
        <v>35</v>
      </c>
      <c r="H11" s="51" t="s">
        <v>296</v>
      </c>
      <c r="I11" s="51" t="s">
        <v>361</v>
      </c>
      <c r="J11" s="23" t="s">
        <v>370</v>
      </c>
      <c r="K11" s="56" t="str">
        <f>"1183,1077"</f>
        <v>1183,1077</v>
      </c>
      <c r="L11" s="8" t="s">
        <v>332</v>
      </c>
    </row>
    <row r="13" spans="2:11" ht="15.75">
      <c r="B13" s="63" t="s">
        <v>114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2" ht="12.75">
      <c r="A14" s="21" t="s">
        <v>327</v>
      </c>
      <c r="B14" s="40" t="s">
        <v>265</v>
      </c>
      <c r="C14" s="6" t="s">
        <v>297</v>
      </c>
      <c r="D14" s="6" t="s">
        <v>267</v>
      </c>
      <c r="E14" s="6" t="str">
        <f>"0,6230"</f>
        <v>0,6230</v>
      </c>
      <c r="F14" s="6" t="s">
        <v>58</v>
      </c>
      <c r="G14" s="6" t="s">
        <v>35</v>
      </c>
      <c r="H14" s="50" t="s">
        <v>76</v>
      </c>
      <c r="I14" s="50" t="s">
        <v>362</v>
      </c>
      <c r="J14" s="21" t="s">
        <v>371</v>
      </c>
      <c r="K14" s="21" t="str">
        <f>"926,7125"</f>
        <v>926,7125</v>
      </c>
      <c r="L14" s="6" t="s">
        <v>332</v>
      </c>
    </row>
    <row r="15" spans="1:12" ht="12.75">
      <c r="A15" s="22" t="s">
        <v>327</v>
      </c>
      <c r="B15" s="45" t="s">
        <v>140</v>
      </c>
      <c r="C15" s="13" t="s">
        <v>141</v>
      </c>
      <c r="D15" s="13" t="s">
        <v>142</v>
      </c>
      <c r="E15" s="13" t="str">
        <f>"0,6181"</f>
        <v>0,6181</v>
      </c>
      <c r="F15" s="13" t="s">
        <v>143</v>
      </c>
      <c r="G15" s="13" t="s">
        <v>35</v>
      </c>
      <c r="H15" s="53" t="s">
        <v>37</v>
      </c>
      <c r="I15" s="53" t="s">
        <v>355</v>
      </c>
      <c r="J15" s="22" t="s">
        <v>310</v>
      </c>
      <c r="K15" s="22" t="str">
        <f>"1891,3860"</f>
        <v>1891,3860</v>
      </c>
      <c r="L15" s="13" t="s">
        <v>22</v>
      </c>
    </row>
    <row r="16" spans="1:12" ht="12.75">
      <c r="A16" s="22" t="s">
        <v>327</v>
      </c>
      <c r="B16" s="45" t="s">
        <v>140</v>
      </c>
      <c r="C16" s="13" t="s">
        <v>298</v>
      </c>
      <c r="D16" s="13" t="s">
        <v>142</v>
      </c>
      <c r="E16" s="13" t="str">
        <f>"0,6181"</f>
        <v>0,6181</v>
      </c>
      <c r="F16" s="13" t="s">
        <v>143</v>
      </c>
      <c r="G16" s="13" t="s">
        <v>35</v>
      </c>
      <c r="H16" s="53" t="s">
        <v>37</v>
      </c>
      <c r="I16" s="53" t="s">
        <v>355</v>
      </c>
      <c r="J16" s="22" t="s">
        <v>310</v>
      </c>
      <c r="K16" s="22" t="str">
        <f>"2105,1126"</f>
        <v>2105,1126</v>
      </c>
      <c r="L16" s="13" t="s">
        <v>22</v>
      </c>
    </row>
    <row r="17" spans="1:12" ht="12.75">
      <c r="A17" s="22" t="s">
        <v>328</v>
      </c>
      <c r="B17" s="45" t="s">
        <v>149</v>
      </c>
      <c r="C17" s="13" t="s">
        <v>299</v>
      </c>
      <c r="D17" s="13" t="s">
        <v>151</v>
      </c>
      <c r="E17" s="13" t="str">
        <f>"0,6335"</f>
        <v>0,6335</v>
      </c>
      <c r="F17" s="13" t="s">
        <v>152</v>
      </c>
      <c r="G17" s="13" t="s">
        <v>35</v>
      </c>
      <c r="H17" s="53" t="s">
        <v>81</v>
      </c>
      <c r="I17" s="53" t="s">
        <v>363</v>
      </c>
      <c r="J17" s="22" t="s">
        <v>312</v>
      </c>
      <c r="K17" s="22" t="str">
        <f>"1573,1008"</f>
        <v>1573,1008</v>
      </c>
      <c r="L17" s="13" t="s">
        <v>333</v>
      </c>
    </row>
    <row r="18" spans="1:12" ht="12.75">
      <c r="A18" s="23" t="s">
        <v>327</v>
      </c>
      <c r="B18" s="41" t="s">
        <v>153</v>
      </c>
      <c r="C18" s="8" t="s">
        <v>300</v>
      </c>
      <c r="D18" s="8" t="s">
        <v>155</v>
      </c>
      <c r="E18" s="8" t="str">
        <f>"0,6165"</f>
        <v>0,6165</v>
      </c>
      <c r="F18" s="8" t="s">
        <v>143</v>
      </c>
      <c r="G18" s="8" t="s">
        <v>35</v>
      </c>
      <c r="H18" s="51" t="s">
        <v>37</v>
      </c>
      <c r="I18" s="51" t="s">
        <v>364</v>
      </c>
      <c r="J18" s="23" t="s">
        <v>372</v>
      </c>
      <c r="K18" s="23" t="str">
        <f>"691,2870"</f>
        <v>691,2870</v>
      </c>
      <c r="L18" s="8" t="s">
        <v>334</v>
      </c>
    </row>
    <row r="20" spans="2:11" ht="15.75">
      <c r="B20" s="63" t="s">
        <v>156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2" ht="12.75">
      <c r="A21" s="21" t="s">
        <v>327</v>
      </c>
      <c r="B21" s="40" t="s">
        <v>165</v>
      </c>
      <c r="C21" s="6" t="s">
        <v>166</v>
      </c>
      <c r="D21" s="6" t="s">
        <v>167</v>
      </c>
      <c r="E21" s="6" t="str">
        <f>"0,5964"</f>
        <v>0,5964</v>
      </c>
      <c r="F21" s="6" t="s">
        <v>13</v>
      </c>
      <c r="G21" s="6" t="s">
        <v>35</v>
      </c>
      <c r="H21" s="50" t="s">
        <v>38</v>
      </c>
      <c r="I21" s="50" t="s">
        <v>362</v>
      </c>
      <c r="J21" s="21" t="s">
        <v>373</v>
      </c>
      <c r="K21" s="21" t="str">
        <f>"963,2667"</f>
        <v>963,2667</v>
      </c>
      <c r="L21" s="6" t="s">
        <v>22</v>
      </c>
    </row>
    <row r="22" spans="1:12" ht="12.75">
      <c r="A22" s="22" t="s">
        <v>327</v>
      </c>
      <c r="B22" s="45" t="s">
        <v>301</v>
      </c>
      <c r="C22" s="13" t="s">
        <v>302</v>
      </c>
      <c r="D22" s="13" t="s">
        <v>303</v>
      </c>
      <c r="E22" s="13" t="str">
        <f>"0,6082"</f>
        <v>0,6082</v>
      </c>
      <c r="F22" s="13" t="s">
        <v>13</v>
      </c>
      <c r="G22" s="13" t="s">
        <v>35</v>
      </c>
      <c r="H22" s="53" t="s">
        <v>77</v>
      </c>
      <c r="I22" s="53" t="s">
        <v>365</v>
      </c>
      <c r="J22" s="22" t="s">
        <v>314</v>
      </c>
      <c r="K22" s="22" t="str">
        <f>"1687,7550"</f>
        <v>1687,7550</v>
      </c>
      <c r="L22" s="13" t="s">
        <v>22</v>
      </c>
    </row>
    <row r="23" spans="1:12" ht="12.75">
      <c r="A23" s="22" t="s">
        <v>328</v>
      </c>
      <c r="B23" s="45" t="s">
        <v>304</v>
      </c>
      <c r="C23" s="13" t="s">
        <v>305</v>
      </c>
      <c r="D23" s="13" t="s">
        <v>306</v>
      </c>
      <c r="E23" s="13" t="str">
        <f>"0,5997"</f>
        <v>0,5997</v>
      </c>
      <c r="F23" s="13" t="s">
        <v>13</v>
      </c>
      <c r="G23" s="13" t="s">
        <v>307</v>
      </c>
      <c r="H23" s="53" t="s">
        <v>38</v>
      </c>
      <c r="I23" s="53" t="s">
        <v>359</v>
      </c>
      <c r="J23" s="22" t="s">
        <v>374</v>
      </c>
      <c r="K23" s="22" t="str">
        <f>"1481,1356"</f>
        <v>1481,1356</v>
      </c>
      <c r="L23" s="13" t="s">
        <v>22</v>
      </c>
    </row>
    <row r="24" spans="1:12" ht="12.75">
      <c r="A24" s="22" t="s">
        <v>329</v>
      </c>
      <c r="B24" s="45" t="s">
        <v>175</v>
      </c>
      <c r="C24" s="13" t="s">
        <v>176</v>
      </c>
      <c r="D24" s="13" t="s">
        <v>177</v>
      </c>
      <c r="E24" s="13" t="str">
        <f>"0,6013"</f>
        <v>0,6013</v>
      </c>
      <c r="F24" s="13" t="s">
        <v>13</v>
      </c>
      <c r="G24" s="13" t="s">
        <v>178</v>
      </c>
      <c r="H24" s="53" t="s">
        <v>38</v>
      </c>
      <c r="I24" s="53" t="s">
        <v>366</v>
      </c>
      <c r="J24" s="22" t="s">
        <v>375</v>
      </c>
      <c r="K24" s="22" t="str">
        <f>"1199,5935"</f>
        <v>1199,5935</v>
      </c>
      <c r="L24" s="13" t="s">
        <v>22</v>
      </c>
    </row>
    <row r="25" spans="1:12" ht="12.75">
      <c r="A25" s="23" t="s">
        <v>327</v>
      </c>
      <c r="B25" s="41" t="s">
        <v>175</v>
      </c>
      <c r="C25" s="8" t="s">
        <v>308</v>
      </c>
      <c r="D25" s="8" t="s">
        <v>177</v>
      </c>
      <c r="E25" s="8" t="str">
        <f>"0,6013"</f>
        <v>0,6013</v>
      </c>
      <c r="F25" s="8" t="s">
        <v>13</v>
      </c>
      <c r="G25" s="8" t="s">
        <v>178</v>
      </c>
      <c r="H25" s="51" t="s">
        <v>38</v>
      </c>
      <c r="I25" s="51" t="s">
        <v>366</v>
      </c>
      <c r="J25" s="23" t="s">
        <v>375</v>
      </c>
      <c r="K25" s="23" t="str">
        <f>"1211,5894"</f>
        <v>1211,5894</v>
      </c>
      <c r="L25" s="8" t="s">
        <v>22</v>
      </c>
    </row>
    <row r="27" spans="2:11" ht="15.75">
      <c r="B27" s="63" t="s">
        <v>185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2" ht="12.75">
      <c r="A28" s="20" t="s">
        <v>327</v>
      </c>
      <c r="B28" s="42" t="s">
        <v>192</v>
      </c>
      <c r="C28" s="11" t="s">
        <v>193</v>
      </c>
      <c r="D28" s="11" t="s">
        <v>194</v>
      </c>
      <c r="E28" s="11" t="str">
        <f>"0,5740"</f>
        <v>0,5740</v>
      </c>
      <c r="F28" s="11" t="s">
        <v>58</v>
      </c>
      <c r="G28" s="11" t="s">
        <v>35</v>
      </c>
      <c r="H28" s="52" t="s">
        <v>164</v>
      </c>
      <c r="I28" s="52" t="s">
        <v>367</v>
      </c>
      <c r="J28" s="20" t="s">
        <v>375</v>
      </c>
      <c r="K28" s="20" t="str">
        <f>"1145,1300"</f>
        <v>1145,1300</v>
      </c>
      <c r="L28" s="11" t="s">
        <v>22</v>
      </c>
    </row>
    <row r="31" spans="2:3" ht="18">
      <c r="B31" s="36" t="s">
        <v>207</v>
      </c>
      <c r="C31" s="36"/>
    </row>
    <row r="32" spans="2:3" ht="15.75">
      <c r="B32" s="37" t="s">
        <v>214</v>
      </c>
      <c r="C32" s="37"/>
    </row>
    <row r="33" spans="2:3" ht="13.5">
      <c r="B33" s="47"/>
      <c r="C33" s="38" t="s">
        <v>378</v>
      </c>
    </row>
    <row r="34" spans="2:6" ht="13.5">
      <c r="B34" s="48" t="s">
        <v>209</v>
      </c>
      <c r="C34" s="39" t="s">
        <v>210</v>
      </c>
      <c r="D34" s="39" t="s">
        <v>211</v>
      </c>
      <c r="E34" s="39" t="s">
        <v>212</v>
      </c>
      <c r="F34" s="18" t="s">
        <v>309</v>
      </c>
    </row>
    <row r="35" spans="1:6" ht="12.75">
      <c r="A35" s="19" t="s">
        <v>327</v>
      </c>
      <c r="B35" s="49" t="s">
        <v>140</v>
      </c>
      <c r="C35" s="1" t="s">
        <v>208</v>
      </c>
      <c r="D35" s="19" t="s">
        <v>346</v>
      </c>
      <c r="E35" s="19" t="s">
        <v>310</v>
      </c>
      <c r="F35" s="19" t="s">
        <v>311</v>
      </c>
    </row>
    <row r="36" spans="1:6" ht="12.75">
      <c r="A36" s="19" t="s">
        <v>328</v>
      </c>
      <c r="B36" s="49" t="s">
        <v>283</v>
      </c>
      <c r="C36" s="1" t="s">
        <v>208</v>
      </c>
      <c r="D36" s="19" t="s">
        <v>352</v>
      </c>
      <c r="E36" s="19" t="s">
        <v>312</v>
      </c>
      <c r="F36" s="19" t="s">
        <v>313</v>
      </c>
    </row>
    <row r="37" spans="1:6" ht="12.75">
      <c r="A37" s="19" t="s">
        <v>329</v>
      </c>
      <c r="B37" s="49" t="s">
        <v>301</v>
      </c>
      <c r="C37" s="1" t="s">
        <v>208</v>
      </c>
      <c r="D37" s="19" t="s">
        <v>343</v>
      </c>
      <c r="E37" s="19" t="s">
        <v>314</v>
      </c>
      <c r="F37" s="19" t="s">
        <v>315</v>
      </c>
    </row>
    <row r="38" spans="2:3" ht="13.5">
      <c r="B38" s="47"/>
      <c r="C38" s="38"/>
    </row>
    <row r="39" spans="2:6" ht="12.75">
      <c r="B39" s="49"/>
      <c r="F39" s="4"/>
    </row>
    <row r="40" spans="2:6" ht="12.75">
      <c r="B40" s="49"/>
      <c r="F40" s="4"/>
    </row>
    <row r="41" spans="2:6" ht="12.75">
      <c r="B41" s="49"/>
      <c r="F41" s="4"/>
    </row>
    <row r="42" spans="2:6" ht="12.75">
      <c r="B42" s="49"/>
      <c r="F42" s="4"/>
    </row>
  </sheetData>
  <sheetProtection/>
  <mergeCells count="17">
    <mergeCell ref="B27:K27"/>
    <mergeCell ref="A1:L2"/>
    <mergeCell ref="A3:A4"/>
    <mergeCell ref="L3:L4"/>
    <mergeCell ref="B5:K5"/>
    <mergeCell ref="B8:K8"/>
    <mergeCell ref="B13:K13"/>
    <mergeCell ref="B20:K20"/>
    <mergeCell ref="B3:B4"/>
    <mergeCell ref="C3:C4"/>
    <mergeCell ref="K3:K4"/>
    <mergeCell ref="D3:D4"/>
    <mergeCell ref="E3:E4"/>
    <mergeCell ref="F3:F4"/>
    <mergeCell ref="G3:G4"/>
    <mergeCell ref="H3:I3"/>
    <mergeCell ref="J3:J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selection activeCell="F17" sqref="F17"/>
    </sheetView>
  </sheetViews>
  <sheetFormatPr defaultColWidth="9.125" defaultRowHeight="12.75"/>
  <cols>
    <col min="1" max="1" width="9.125" style="19" customWidth="1"/>
    <col min="2" max="2" width="22.625" style="46" customWidth="1"/>
    <col min="3" max="3" width="22.75390625" style="5" customWidth="1"/>
    <col min="4" max="4" width="10.625" style="5" bestFit="1" customWidth="1"/>
    <col min="5" max="5" width="8.375" style="5" bestFit="1" customWidth="1"/>
    <col min="6" max="6" width="18.00390625" style="5" customWidth="1"/>
    <col min="7" max="7" width="27.375" style="5" customWidth="1"/>
    <col min="8" max="9" width="5.125" style="1" customWidth="1"/>
    <col min="10" max="10" width="5.25390625" style="1" customWidth="1"/>
    <col min="11" max="11" width="6.375" style="1" customWidth="1"/>
    <col min="12" max="12" width="5.75390625" style="1" customWidth="1"/>
    <col min="13" max="13" width="5.125" style="1" customWidth="1"/>
    <col min="14" max="15" width="5.75390625" style="1" customWidth="1"/>
    <col min="16" max="16" width="7.875" style="19" bestFit="1" customWidth="1"/>
    <col min="17" max="17" width="7.625" style="19" bestFit="1" customWidth="1"/>
    <col min="18" max="18" width="19.125" style="5" bestFit="1" customWidth="1"/>
    <col min="19" max="16384" width="9.125" style="1" customWidth="1"/>
  </cols>
  <sheetData>
    <row r="1" spans="1:18" ht="15" customHeight="1">
      <c r="A1" s="67" t="s">
        <v>377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18" ht="111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1:18" s="2" customFormat="1" ht="12.75" customHeight="1">
      <c r="A3" s="69" t="s">
        <v>326</v>
      </c>
      <c r="B3" s="65" t="s">
        <v>0</v>
      </c>
      <c r="C3" s="57" t="s">
        <v>347</v>
      </c>
      <c r="D3" s="57" t="s">
        <v>348</v>
      </c>
      <c r="E3" s="60" t="s">
        <v>280</v>
      </c>
      <c r="F3" s="60" t="s">
        <v>6</v>
      </c>
      <c r="G3" s="60" t="s">
        <v>349</v>
      </c>
      <c r="H3" s="60" t="s">
        <v>316</v>
      </c>
      <c r="I3" s="60"/>
      <c r="J3" s="60"/>
      <c r="K3" s="60"/>
      <c r="L3" s="60" t="s">
        <v>379</v>
      </c>
      <c r="M3" s="60"/>
      <c r="N3" s="60"/>
      <c r="O3" s="60"/>
      <c r="P3" s="60" t="s">
        <v>3</v>
      </c>
      <c r="Q3" s="60" t="s">
        <v>5</v>
      </c>
      <c r="R3" s="71" t="s">
        <v>4</v>
      </c>
    </row>
    <row r="4" spans="1:18" s="2" customFormat="1" ht="21" customHeight="1" thickBot="1">
      <c r="A4" s="70"/>
      <c r="B4" s="66"/>
      <c r="C4" s="58"/>
      <c r="D4" s="59"/>
      <c r="E4" s="58"/>
      <c r="F4" s="58"/>
      <c r="G4" s="58"/>
      <c r="H4" s="3">
        <v>1</v>
      </c>
      <c r="I4" s="3">
        <v>2</v>
      </c>
      <c r="J4" s="3">
        <v>3</v>
      </c>
      <c r="K4" s="3" t="s">
        <v>7</v>
      </c>
      <c r="L4" s="3">
        <v>1</v>
      </c>
      <c r="M4" s="3">
        <v>2</v>
      </c>
      <c r="N4" s="3">
        <v>3</v>
      </c>
      <c r="O4" s="3" t="s">
        <v>7</v>
      </c>
      <c r="P4" s="58"/>
      <c r="Q4" s="58"/>
      <c r="R4" s="72"/>
    </row>
    <row r="5" spans="2:17" ht="15.75">
      <c r="B5" s="61" t="s">
        <v>23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8" ht="12.75">
      <c r="A6" s="20" t="s">
        <v>327</v>
      </c>
      <c r="B6" s="42" t="s">
        <v>225</v>
      </c>
      <c r="C6" s="11" t="s">
        <v>317</v>
      </c>
      <c r="D6" s="11" t="s">
        <v>67</v>
      </c>
      <c r="E6" s="11" t="str">
        <f>"0,8328"</f>
        <v>0,8328</v>
      </c>
      <c r="F6" s="11" t="s">
        <v>58</v>
      </c>
      <c r="G6" s="11" t="s">
        <v>35</v>
      </c>
      <c r="H6" s="24" t="s">
        <v>28</v>
      </c>
      <c r="I6" s="24" t="s">
        <v>15</v>
      </c>
      <c r="J6" s="25" t="s">
        <v>59</v>
      </c>
      <c r="K6" s="26"/>
      <c r="L6" s="24" t="s">
        <v>46</v>
      </c>
      <c r="M6" s="24" t="s">
        <v>28</v>
      </c>
      <c r="N6" s="25" t="s">
        <v>14</v>
      </c>
      <c r="O6" s="12"/>
      <c r="P6" s="20" t="s">
        <v>37</v>
      </c>
      <c r="Q6" s="20" t="str">
        <f>"74,9565"</f>
        <v>74,9565</v>
      </c>
      <c r="R6" s="11" t="s">
        <v>332</v>
      </c>
    </row>
    <row r="8" spans="2:17" ht="15.75">
      <c r="B8" s="63" t="s">
        <v>31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8" ht="12.75">
      <c r="A9" s="20" t="s">
        <v>327</v>
      </c>
      <c r="B9" s="42" t="s">
        <v>318</v>
      </c>
      <c r="C9" s="11" t="s">
        <v>319</v>
      </c>
      <c r="D9" s="11" t="s">
        <v>320</v>
      </c>
      <c r="E9" s="11" t="str">
        <f>"0,6990"</f>
        <v>0,6990</v>
      </c>
      <c r="F9" s="11" t="s">
        <v>13</v>
      </c>
      <c r="G9" s="11" t="s">
        <v>35</v>
      </c>
      <c r="H9" s="24" t="s">
        <v>321</v>
      </c>
      <c r="I9" s="25" t="s">
        <v>322</v>
      </c>
      <c r="J9" s="24" t="s">
        <v>322</v>
      </c>
      <c r="K9" s="26"/>
      <c r="L9" s="24" t="s">
        <v>15</v>
      </c>
      <c r="M9" s="25" t="s">
        <v>21</v>
      </c>
      <c r="N9" s="25" t="s">
        <v>21</v>
      </c>
      <c r="O9" s="12"/>
      <c r="P9" s="20" t="s">
        <v>103</v>
      </c>
      <c r="Q9" s="20" t="str">
        <f>"78,6375"</f>
        <v>78,6375</v>
      </c>
      <c r="R9" s="11" t="s">
        <v>22</v>
      </c>
    </row>
    <row r="10" spans="8:14" ht="12.75">
      <c r="H10" s="19"/>
      <c r="I10" s="19"/>
      <c r="J10" s="19"/>
      <c r="K10" s="19"/>
      <c r="L10" s="19"/>
      <c r="M10" s="19"/>
      <c r="N10" s="19"/>
    </row>
    <row r="11" spans="2:17" ht="15.75">
      <c r="B11" s="63" t="s">
        <v>105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8" ht="12.75">
      <c r="A12" s="20" t="s">
        <v>327</v>
      </c>
      <c r="B12" s="42" t="s">
        <v>256</v>
      </c>
      <c r="C12" s="11" t="s">
        <v>257</v>
      </c>
      <c r="D12" s="11" t="s">
        <v>258</v>
      </c>
      <c r="E12" s="11" t="str">
        <f>"0,6545"</f>
        <v>0,6545</v>
      </c>
      <c r="F12" s="11" t="s">
        <v>13</v>
      </c>
      <c r="G12" s="11" t="s">
        <v>35</v>
      </c>
      <c r="H12" s="24" t="s">
        <v>54</v>
      </c>
      <c r="I12" s="24" t="s">
        <v>36</v>
      </c>
      <c r="J12" s="25" t="s">
        <v>81</v>
      </c>
      <c r="K12" s="26"/>
      <c r="L12" s="24" t="s">
        <v>15</v>
      </c>
      <c r="M12" s="24" t="s">
        <v>21</v>
      </c>
      <c r="N12" s="24" t="s">
        <v>321</v>
      </c>
      <c r="O12" s="12"/>
      <c r="P12" s="20" t="s">
        <v>376</v>
      </c>
      <c r="Q12" s="20" t="str">
        <f>"89,9938"</f>
        <v>89,9938</v>
      </c>
      <c r="R12" s="11" t="s">
        <v>22</v>
      </c>
    </row>
    <row r="14" spans="2:17" ht="15.75">
      <c r="B14" s="63" t="s">
        <v>156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8" ht="12.75">
      <c r="A15" s="21" t="s">
        <v>327</v>
      </c>
      <c r="B15" s="40" t="s">
        <v>323</v>
      </c>
      <c r="C15" s="6" t="s">
        <v>324</v>
      </c>
      <c r="D15" s="6" t="s">
        <v>303</v>
      </c>
      <c r="E15" s="6" t="str">
        <f>"0,6082"</f>
        <v>0,6082</v>
      </c>
      <c r="F15" s="6" t="s">
        <v>152</v>
      </c>
      <c r="G15" s="6" t="s">
        <v>35</v>
      </c>
      <c r="H15" s="27" t="s">
        <v>81</v>
      </c>
      <c r="I15" s="27" t="s">
        <v>37</v>
      </c>
      <c r="J15" s="27" t="s">
        <v>38</v>
      </c>
      <c r="K15" s="28"/>
      <c r="L15" s="27" t="s">
        <v>21</v>
      </c>
      <c r="M15" s="27" t="s">
        <v>322</v>
      </c>
      <c r="N15" s="27" t="s">
        <v>60</v>
      </c>
      <c r="O15" s="7"/>
      <c r="P15" s="21" t="s">
        <v>135</v>
      </c>
      <c r="Q15" s="21" t="str">
        <f>"97,3120"</f>
        <v>97,3120</v>
      </c>
      <c r="R15" s="6" t="s">
        <v>335</v>
      </c>
    </row>
    <row r="16" spans="1:18" ht="12.75">
      <c r="A16" s="23" t="s">
        <v>328</v>
      </c>
      <c r="B16" s="41" t="s">
        <v>301</v>
      </c>
      <c r="C16" s="8" t="s">
        <v>302</v>
      </c>
      <c r="D16" s="8" t="s">
        <v>303</v>
      </c>
      <c r="E16" s="8" t="str">
        <f>"0,6082"</f>
        <v>0,6082</v>
      </c>
      <c r="F16" s="8" t="s">
        <v>13</v>
      </c>
      <c r="G16" s="8" t="s">
        <v>35</v>
      </c>
      <c r="H16" s="29" t="s">
        <v>81</v>
      </c>
      <c r="I16" s="29" t="s">
        <v>37</v>
      </c>
      <c r="J16" s="30" t="s">
        <v>38</v>
      </c>
      <c r="K16" s="31"/>
      <c r="L16" s="29" t="s">
        <v>59</v>
      </c>
      <c r="M16" s="30" t="s">
        <v>322</v>
      </c>
      <c r="N16" s="29" t="s">
        <v>60</v>
      </c>
      <c r="O16" s="9"/>
      <c r="P16" s="23" t="s">
        <v>109</v>
      </c>
      <c r="Q16" s="23" t="str">
        <f>"94,2710"</f>
        <v>94,2710</v>
      </c>
      <c r="R16" s="8" t="s">
        <v>22</v>
      </c>
    </row>
    <row r="19" spans="2:3" ht="18">
      <c r="B19" s="36" t="s">
        <v>207</v>
      </c>
      <c r="C19" s="36"/>
    </row>
    <row r="20" spans="2:3" ht="13.5">
      <c r="B20" s="47"/>
      <c r="C20" s="38" t="s">
        <v>378</v>
      </c>
    </row>
    <row r="21" spans="2:6" ht="13.5">
      <c r="B21" s="48" t="s">
        <v>209</v>
      </c>
      <c r="C21" s="39" t="s">
        <v>210</v>
      </c>
      <c r="D21" s="39" t="s">
        <v>211</v>
      </c>
      <c r="E21" s="39" t="s">
        <v>212</v>
      </c>
      <c r="F21" s="18" t="s">
        <v>309</v>
      </c>
    </row>
    <row r="22" spans="1:6" ht="12.75">
      <c r="A22" s="19" t="s">
        <v>327</v>
      </c>
      <c r="B22" s="74" t="s">
        <v>323</v>
      </c>
      <c r="C22" s="1" t="s">
        <v>208</v>
      </c>
      <c r="D22" s="19" t="s">
        <v>343</v>
      </c>
      <c r="E22" s="19" t="s">
        <v>135</v>
      </c>
      <c r="F22" s="19" t="s">
        <v>325</v>
      </c>
    </row>
    <row r="23" spans="2:6" ht="12.75">
      <c r="B23" s="49"/>
      <c r="F23" s="4"/>
    </row>
    <row r="24" spans="2:6" ht="12.75">
      <c r="B24" s="49"/>
      <c r="F24" s="4"/>
    </row>
    <row r="25" spans="2:6" ht="12.75">
      <c r="B25" s="49"/>
      <c r="F25" s="4"/>
    </row>
  </sheetData>
  <sheetProtection/>
  <mergeCells count="17">
    <mergeCell ref="A3:A4"/>
    <mergeCell ref="A1:R2"/>
    <mergeCell ref="Q3:Q4"/>
    <mergeCell ref="R3:R4"/>
    <mergeCell ref="B5:Q5"/>
    <mergeCell ref="B8:Q8"/>
    <mergeCell ref="P3:P4"/>
    <mergeCell ref="B11:Q11"/>
    <mergeCell ref="B14:Q14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2016-11-02T23:04:56Z</dcterms:modified>
  <cp:category/>
  <cp:version/>
  <cp:contentType/>
  <cp:contentStatus/>
</cp:coreProperties>
</file>