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0" windowWidth="11340" windowHeight="9700" tabRatio="883" activeTab="1"/>
  </bookViews>
  <sheets>
    <sheet name="Пауэрлифтинг без экипировки" sheetId="1" r:id="rId1"/>
    <sheet name="Пауэрлифтинг в бинтах" sheetId="2" r:id="rId2"/>
    <sheet name="Силовое двоеборье без экипировк" sheetId="3" r:id="rId3"/>
    <sheet name="Присед без экипировки" sheetId="4" r:id="rId4"/>
    <sheet name="Присед в бинтах" sheetId="5" r:id="rId5"/>
    <sheet name="Жим лежа без экипировки" sheetId="6" r:id="rId6"/>
    <sheet name="Жим лежа в СОФТ экипировке" sheetId="7" r:id="rId7"/>
    <sheet name="Жим лежа в односл. экип." sheetId="8" r:id="rId8"/>
    <sheet name="Народный жим 1_2 веса" sheetId="9" r:id="rId9"/>
    <sheet name="Народный жим 1_вес" sheetId="10" r:id="rId10"/>
    <sheet name="Становая тяга в экипировке" sheetId="11" r:id="rId11"/>
    <sheet name="Становая тяга без экипировки" sheetId="12" r:id="rId12"/>
    <sheet name="Пауэрспорт" sheetId="13" r:id="rId13"/>
    <sheet name="Жимовое двоеборье любители" sheetId="14" r:id="rId14"/>
    <sheet name="Rolling Thunder" sheetId="15" r:id="rId15"/>
    <sheet name="Apollon`s Axle" sheetId="16" r:id="rId16"/>
    <sheet name="Excalibur" sheetId="17" r:id="rId17"/>
    <sheet name="Grip block" sheetId="18" r:id="rId18"/>
    <sheet name="Судейская коллегия" sheetId="19" r:id="rId19"/>
  </sheets>
  <definedNames/>
  <calcPr fullCalcOnLoad="1" refMode="R1C1"/>
</workbook>
</file>

<file path=xl/sharedStrings.xml><?xml version="1.0" encoding="utf-8"?>
<sst xmlns="http://schemas.openxmlformats.org/spreadsheetml/2006/main" count="1673" uniqueCount="533">
  <si>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</si>
  <si>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</si>
  <si>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</si>
  <si>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</si>
  <si>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</si>
  <si>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</si>
  <si>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</si>
  <si>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</si>
  <si>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</si>
  <si>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Gloss</t>
  </si>
  <si>
    <t>ВЕСОВАЯ КАТЕГОРИЯ   48</t>
  </si>
  <si>
    <t>Шулекина Наталья</t>
  </si>
  <si>
    <t>Открытая (23.03.1986)/30</t>
  </si>
  <si>
    <t>48,00</t>
  </si>
  <si>
    <t xml:space="preserve">Богатырь </t>
  </si>
  <si>
    <t xml:space="preserve">Воронеж/Воронежская область </t>
  </si>
  <si>
    <t>65,0</t>
  </si>
  <si>
    <t>70,0</t>
  </si>
  <si>
    <t>72,5</t>
  </si>
  <si>
    <t>37,5</t>
  </si>
  <si>
    <t>75,0</t>
  </si>
  <si>
    <t>80,0</t>
  </si>
  <si>
    <t>85,0</t>
  </si>
  <si>
    <t>ВЕСОВАЯ КАТЕГОРИЯ   75</t>
  </si>
  <si>
    <t>Числов Юрий</t>
  </si>
  <si>
    <t>69,50</t>
  </si>
  <si>
    <t>120,0</t>
  </si>
  <si>
    <t>130,0</t>
  </si>
  <si>
    <t>135,0</t>
  </si>
  <si>
    <t>150,0</t>
  </si>
  <si>
    <t>160,0</t>
  </si>
  <si>
    <t>170,0</t>
  </si>
  <si>
    <t>Беляев Артём</t>
  </si>
  <si>
    <t>Юниоры 20 - 23 (16.02.1996)/21</t>
  </si>
  <si>
    <t>74,20</t>
  </si>
  <si>
    <t xml:space="preserve">Стальные Крылья </t>
  </si>
  <si>
    <t>180,0</t>
  </si>
  <si>
    <t>185,0</t>
  </si>
  <si>
    <t>115,0</t>
  </si>
  <si>
    <t>122,5</t>
  </si>
  <si>
    <t>127,5</t>
  </si>
  <si>
    <t>190,0</t>
  </si>
  <si>
    <t>ВЕСОВАЯ КАТЕГОРИЯ   82.5</t>
  </si>
  <si>
    <t>Лойко Вадим</t>
  </si>
  <si>
    <t>Юниоры 20 - 23 (16.04.1994)/22</t>
  </si>
  <si>
    <t>79,80</t>
  </si>
  <si>
    <t>200,0</t>
  </si>
  <si>
    <t>220,0</t>
  </si>
  <si>
    <t>230,0</t>
  </si>
  <si>
    <t>240,0</t>
  </si>
  <si>
    <t>250,0</t>
  </si>
  <si>
    <t>Барышников Максим</t>
  </si>
  <si>
    <t>Юниоры 20 - 23 (13.12.1996)/20</t>
  </si>
  <si>
    <t>80,50</t>
  </si>
  <si>
    <t xml:space="preserve">Рассказово/Тамбовская область </t>
  </si>
  <si>
    <t>175,0</t>
  </si>
  <si>
    <t>192,5</t>
  </si>
  <si>
    <t>125,0</t>
  </si>
  <si>
    <t>140,0</t>
  </si>
  <si>
    <t>210,0</t>
  </si>
  <si>
    <t>Белозерцев Алексей</t>
  </si>
  <si>
    <t>Открытая (01.02.1993)/24</t>
  </si>
  <si>
    <t>80,40</t>
  </si>
  <si>
    <t>147,5</t>
  </si>
  <si>
    <t>225,0</t>
  </si>
  <si>
    <t>232,5</t>
  </si>
  <si>
    <t>187,5</t>
  </si>
  <si>
    <t>ВЕСОВАЯ КАТЕГОРИЯ   67.5</t>
  </si>
  <si>
    <t>Числов Владислав</t>
  </si>
  <si>
    <t>Открытая (09.09.1999)/17</t>
  </si>
  <si>
    <t>67,30</t>
  </si>
  <si>
    <t>100,0</t>
  </si>
  <si>
    <t>105,0</t>
  </si>
  <si>
    <t>110,0</t>
  </si>
  <si>
    <t>205,0</t>
  </si>
  <si>
    <t>Любимов Максим</t>
  </si>
  <si>
    <t>72,40</t>
  </si>
  <si>
    <t>95,0</t>
  </si>
  <si>
    <t>Немецкий Дмитрий</t>
  </si>
  <si>
    <t>Открытая (23.09.1992)/24</t>
  </si>
  <si>
    <t>73,10</t>
  </si>
  <si>
    <t>Харинин Никита</t>
  </si>
  <si>
    <t>80,20</t>
  </si>
  <si>
    <t>90,0</t>
  </si>
  <si>
    <t>172,5</t>
  </si>
  <si>
    <t>ВЕСОВАЯ КАТЕГОРИЯ   90</t>
  </si>
  <si>
    <t>Базылев Александр</t>
  </si>
  <si>
    <t>Открытая (14.05.1980)/36</t>
  </si>
  <si>
    <t>89,60</t>
  </si>
  <si>
    <t xml:space="preserve">Тамбов/Тамбовская область </t>
  </si>
  <si>
    <t>155,0</t>
  </si>
  <si>
    <t>102,5</t>
  </si>
  <si>
    <t>165,0</t>
  </si>
  <si>
    <t>ВЕСОВАЯ КАТЕГОРИЯ   140</t>
  </si>
  <si>
    <t>Колосов Николай</t>
  </si>
  <si>
    <t>Открытая (01.12.1991)/25</t>
  </si>
  <si>
    <t>132,10</t>
  </si>
  <si>
    <t>265,0</t>
  </si>
  <si>
    <t>280,0</t>
  </si>
  <si>
    <t>260,0</t>
  </si>
  <si>
    <t>ВЕСОВАЯ КАТЕГОРИЯ   52</t>
  </si>
  <si>
    <t>Федосеева Дарья</t>
  </si>
  <si>
    <t>50,30</t>
  </si>
  <si>
    <t>60,0</t>
  </si>
  <si>
    <t>67,5</t>
  </si>
  <si>
    <t>Рыбникова Алина</t>
  </si>
  <si>
    <t>Юниорки 20 - 23 (11.05.1996)/20</t>
  </si>
  <si>
    <t>50,80</t>
  </si>
  <si>
    <t>50,0</t>
  </si>
  <si>
    <t>Открытая (09.08.2000)/16</t>
  </si>
  <si>
    <t>ВЕСОВАЯ КАТЕГОРИЯ   56</t>
  </si>
  <si>
    <t>Морозова Ирина</t>
  </si>
  <si>
    <t>Открытая (24.01.1987)/30</t>
  </si>
  <si>
    <t>55,60</t>
  </si>
  <si>
    <t xml:space="preserve">Валуйки/Белгородская область </t>
  </si>
  <si>
    <t>77,5</t>
  </si>
  <si>
    <t>Кулакова Юлия</t>
  </si>
  <si>
    <t>Открытая (20.05.1987)/29</t>
  </si>
  <si>
    <t>54,50</t>
  </si>
  <si>
    <t>45,0</t>
  </si>
  <si>
    <t>47,5</t>
  </si>
  <si>
    <t>ВЕСОВАЯ КАТЕГОРИЯ   60</t>
  </si>
  <si>
    <t>Королева Анастасия</t>
  </si>
  <si>
    <t>Открытая (15.05.1986)/30</t>
  </si>
  <si>
    <t>58,00</t>
  </si>
  <si>
    <t>55,0</t>
  </si>
  <si>
    <t>Криворученко Мария</t>
  </si>
  <si>
    <t>62,20</t>
  </si>
  <si>
    <t>Рубель Светлана</t>
  </si>
  <si>
    <t>Юниорки 20 - 23 (28.12.1993)/23</t>
  </si>
  <si>
    <t xml:space="preserve">Бобров/Воронежская область </t>
  </si>
  <si>
    <t>Юниоры 20 - 23 (18.11.1996)/20</t>
  </si>
  <si>
    <t>59,90</t>
  </si>
  <si>
    <t>87,5</t>
  </si>
  <si>
    <t>Боровской Игорь</t>
  </si>
  <si>
    <t>68,70</t>
  </si>
  <si>
    <t>Мудрецов Сергей</t>
  </si>
  <si>
    <t>Юниоры 20 - 23 (09.07.1996)/20</t>
  </si>
  <si>
    <t>69,60</t>
  </si>
  <si>
    <t>142,5</t>
  </si>
  <si>
    <t>Макаров Владислав</t>
  </si>
  <si>
    <t>Юниоры 20 - 23 (04.07.1996)/20</t>
  </si>
  <si>
    <t>72,70</t>
  </si>
  <si>
    <t>Прокофьев Владимир</t>
  </si>
  <si>
    <t>Юниоры 20 - 23 (02.10.1994)/22</t>
  </si>
  <si>
    <t>73,20</t>
  </si>
  <si>
    <t>Обоимов Сергей</t>
  </si>
  <si>
    <t>Юниоры 20 - 23 (25.05.1995)/21</t>
  </si>
  <si>
    <t>73,70</t>
  </si>
  <si>
    <t>Галушкин Михаил</t>
  </si>
  <si>
    <t>Открытая (21.11.1985)/31</t>
  </si>
  <si>
    <t>72,50</t>
  </si>
  <si>
    <t>Лобода Владимир</t>
  </si>
  <si>
    <t>Открытая (13.02.1992)/25</t>
  </si>
  <si>
    <t>74,60</t>
  </si>
  <si>
    <t>145,0</t>
  </si>
  <si>
    <t>Суровцев Денис</t>
  </si>
  <si>
    <t>Открытая (27.10.1985)/31</t>
  </si>
  <si>
    <t>Висков Роман</t>
  </si>
  <si>
    <t>Открытая (25.01.1984)/33</t>
  </si>
  <si>
    <t>74,70</t>
  </si>
  <si>
    <t>Околелов Алексей</t>
  </si>
  <si>
    <t>77,60</t>
  </si>
  <si>
    <t>Конаев Олег</t>
  </si>
  <si>
    <t>Юниоры 20 - 23 (15.02.1995)/22</t>
  </si>
  <si>
    <t>82,50</t>
  </si>
  <si>
    <t>Симонов Юрий</t>
  </si>
  <si>
    <t>Юниоры 20 - 23 (06.06.1993)/23</t>
  </si>
  <si>
    <t>80,70</t>
  </si>
  <si>
    <t>Абрамов Сергей</t>
  </si>
  <si>
    <t>Юниоры 20 - 23 (21.07.1994)/22</t>
  </si>
  <si>
    <t>81,90</t>
  </si>
  <si>
    <t xml:space="preserve">Острогожск/Воронежская область </t>
  </si>
  <si>
    <t>Поздняков Александр</t>
  </si>
  <si>
    <t>Открытая (04.07.1979)/37</t>
  </si>
  <si>
    <t xml:space="preserve">Россошь/Воронежская область </t>
  </si>
  <si>
    <t>167,5</t>
  </si>
  <si>
    <t>Путивский Руслан</t>
  </si>
  <si>
    <t>Открытая (02.06.1977)/39</t>
  </si>
  <si>
    <t>82,40</t>
  </si>
  <si>
    <t xml:space="preserve">Белгород/Белгородская область </t>
  </si>
  <si>
    <t>Черкасов Андрей</t>
  </si>
  <si>
    <t>88,90</t>
  </si>
  <si>
    <t>132,5</t>
  </si>
  <si>
    <t>Нерубенко Андрей</t>
  </si>
  <si>
    <t>Открытая (28.11.1979)/37</t>
  </si>
  <si>
    <t>87,70</t>
  </si>
  <si>
    <t>215,0</t>
  </si>
  <si>
    <t>Лазуренко Сергей</t>
  </si>
  <si>
    <t>Открытая (24.03.1989)/27</t>
  </si>
  <si>
    <t>85,40</t>
  </si>
  <si>
    <t>Чикин Сергей</t>
  </si>
  <si>
    <t>Открытая (05.01.1979)/38</t>
  </si>
  <si>
    <t>90,00</t>
  </si>
  <si>
    <t>Паршин Евгений</t>
  </si>
  <si>
    <t>Открытая (25.11.1976)/40</t>
  </si>
  <si>
    <t>88,00</t>
  </si>
  <si>
    <t>Гавриш Дмитрий</t>
  </si>
  <si>
    <t>Открытая (02.11.1991)/25</t>
  </si>
  <si>
    <t>88,60</t>
  </si>
  <si>
    <t>Самодуров Андрей</t>
  </si>
  <si>
    <t>Открытая (01.05.1991)/25</t>
  </si>
  <si>
    <t>83,50</t>
  </si>
  <si>
    <t>Мастера 40-49 (25.11.1976)/40</t>
  </si>
  <si>
    <t>Гаврилов Сергей</t>
  </si>
  <si>
    <t>Мастера 40-49 (29.12.1974)/42</t>
  </si>
  <si>
    <t>89,30</t>
  </si>
  <si>
    <t>Калашников Сергей</t>
  </si>
  <si>
    <t>Мастера 40-49 (14.10.1974)/42</t>
  </si>
  <si>
    <t>88,40</t>
  </si>
  <si>
    <t>ВЕСОВАЯ КАТЕГОРИЯ   100</t>
  </si>
  <si>
    <t>Весельев Сергей</t>
  </si>
  <si>
    <t>Открытая (25.01.1977)/40</t>
  </si>
  <si>
    <t>99,30</t>
  </si>
  <si>
    <t>Глазьев Дмитрий</t>
  </si>
  <si>
    <t>Открытая (18.06.1979)/37</t>
  </si>
  <si>
    <t>98,90</t>
  </si>
  <si>
    <t>Грицков Евгений</t>
  </si>
  <si>
    <t>Открытая (28.05.1984)/32</t>
  </si>
  <si>
    <t>95,30</t>
  </si>
  <si>
    <t>Полухин Евгений</t>
  </si>
  <si>
    <t>Открытая (24.06.1988)/28</t>
  </si>
  <si>
    <t>Мастера 40-49 (25.01.1977)/40</t>
  </si>
  <si>
    <t>Прохоров Дмитрий</t>
  </si>
  <si>
    <t>Мастера 40-49 (22.01.1976)/41</t>
  </si>
  <si>
    <t>99,70</t>
  </si>
  <si>
    <t>ВЕСОВАЯ КАТЕГОРИЯ   110</t>
  </si>
  <si>
    <t>Любарский Михаил</t>
  </si>
  <si>
    <t>110,00</t>
  </si>
  <si>
    <t>Сядро Антон</t>
  </si>
  <si>
    <t>Юниоры 20 - 23 (17.06.1993)/23</t>
  </si>
  <si>
    <t>104,70</t>
  </si>
  <si>
    <t>Марченко Александр</t>
  </si>
  <si>
    <t>Юниоры 20 - 23 (22.04.1994)/22</t>
  </si>
  <si>
    <t>106,10</t>
  </si>
  <si>
    <t>Открытая (17.06.1993)/23</t>
  </si>
  <si>
    <t>Таранин Никита</t>
  </si>
  <si>
    <t>Открытая (29.05.1989)/27</t>
  </si>
  <si>
    <t>105,40</t>
  </si>
  <si>
    <t>162,5</t>
  </si>
  <si>
    <t xml:space="preserve">Лукьянов А. </t>
  </si>
  <si>
    <t>Остапенко Илья</t>
  </si>
  <si>
    <t>Открытая (22.12.1987)/29</t>
  </si>
  <si>
    <t>109,60</t>
  </si>
  <si>
    <t>157,5</t>
  </si>
  <si>
    <t>Калинин Михаил</t>
  </si>
  <si>
    <t>Мастера 40-49 (22.07.1975)/41</t>
  </si>
  <si>
    <t>105,70</t>
  </si>
  <si>
    <t xml:space="preserve">Липецк/Липецкая область </t>
  </si>
  <si>
    <t>152,5</t>
  </si>
  <si>
    <t>Иванов Владимир</t>
  </si>
  <si>
    <t>Мастера 40-49 (30.03.1967)/49</t>
  </si>
  <si>
    <t>107,70</t>
  </si>
  <si>
    <t>ВЕСОВАЯ КАТЕГОРИЯ   125</t>
  </si>
  <si>
    <t>Иванов Александр</t>
  </si>
  <si>
    <t>Юниоры 20 - 23 (15.06.1993)/23</t>
  </si>
  <si>
    <t>121,80</t>
  </si>
  <si>
    <t>Богословский Андрей</t>
  </si>
  <si>
    <t>Открытая (24.03.1978)/38</t>
  </si>
  <si>
    <t>110,40</t>
  </si>
  <si>
    <t>Кудинов Артем</t>
  </si>
  <si>
    <t>Открытая (27.09.1990)/26</t>
  </si>
  <si>
    <t>113,90</t>
  </si>
  <si>
    <t>Петриев Константин</t>
  </si>
  <si>
    <t>Открытая (09.02.1990)/27</t>
  </si>
  <si>
    <t>137,10</t>
  </si>
  <si>
    <t>Светашов Сергей</t>
  </si>
  <si>
    <t>Открытая (04.04.1977)/39</t>
  </si>
  <si>
    <t>98,50</t>
  </si>
  <si>
    <t xml:space="preserve">Гелиос </t>
  </si>
  <si>
    <t>Беглова Татьяна</t>
  </si>
  <si>
    <t>Мастера 50-59 (28.04.1965)/51</t>
  </si>
  <si>
    <t>64,80</t>
  </si>
  <si>
    <t>92,5</t>
  </si>
  <si>
    <t>Шварцкопф Евгения</t>
  </si>
  <si>
    <t>Открытая (15.03.1991)/25</t>
  </si>
  <si>
    <t>73,80</t>
  </si>
  <si>
    <t>Страхов Владимир</t>
  </si>
  <si>
    <t>Открытая (16.06.1986)/30</t>
  </si>
  <si>
    <t>Глебов Александр</t>
  </si>
  <si>
    <t>60,00</t>
  </si>
  <si>
    <t>Бабкин Филипп</t>
  </si>
  <si>
    <t>Юниоры 20 - 23 (22.02.1996)/20</t>
  </si>
  <si>
    <t>74,80</t>
  </si>
  <si>
    <t>182,5</t>
  </si>
  <si>
    <t>Шкрабало Игорь</t>
  </si>
  <si>
    <t>88,30</t>
  </si>
  <si>
    <t>195,0</t>
  </si>
  <si>
    <t>Фоминцов Иван</t>
  </si>
  <si>
    <t>Открытая (24.06.1987)/29</t>
  </si>
  <si>
    <t>87,40</t>
  </si>
  <si>
    <t xml:space="preserve">Маркс/Саратовская область </t>
  </si>
  <si>
    <t>252,5</t>
  </si>
  <si>
    <t>Ешелькин Евгений</t>
  </si>
  <si>
    <t>Открытая (14.02.1989)/28</t>
  </si>
  <si>
    <t>89,90</t>
  </si>
  <si>
    <t>137,5</t>
  </si>
  <si>
    <t>Стрижков Андрей</t>
  </si>
  <si>
    <t>Открытая (03.01.1984)/33</t>
  </si>
  <si>
    <t>96,50</t>
  </si>
  <si>
    <t>Старовойт Екатерина</t>
  </si>
  <si>
    <t>Открытая (01.12.1990)/26</t>
  </si>
  <si>
    <t>61,50</t>
  </si>
  <si>
    <t>Талдыкин Артём</t>
  </si>
  <si>
    <t>Открытая (02.12.1991)/25</t>
  </si>
  <si>
    <t>82,80</t>
  </si>
  <si>
    <t>Притулюк Сергей</t>
  </si>
  <si>
    <t>Открытая (29.07.1990)/26</t>
  </si>
  <si>
    <t>89,50</t>
  </si>
  <si>
    <t>Кузнецов Андрей</t>
  </si>
  <si>
    <t>Место</t>
  </si>
  <si>
    <t>1</t>
  </si>
  <si>
    <t>2</t>
  </si>
  <si>
    <t xml:space="preserve">Еремеев Д. </t>
  </si>
  <si>
    <t>Холодков Р.</t>
  </si>
  <si>
    <t>Симонов Ю.</t>
  </si>
  <si>
    <t>Баев М.</t>
  </si>
  <si>
    <t>Шульгин П.</t>
  </si>
  <si>
    <t>Ольховский А.</t>
  </si>
  <si>
    <t>Трезинский А.</t>
  </si>
  <si>
    <t>Лазуренко Э.</t>
  </si>
  <si>
    <t xml:space="preserve">Обоимов С. </t>
  </si>
  <si>
    <t>Савина Г.</t>
  </si>
  <si>
    <t xml:space="preserve">Нижний кисляй/Воронежская область </t>
  </si>
  <si>
    <t>Нижний Кисляй/Воронежская область</t>
  </si>
  <si>
    <t xml:space="preserve">Нововоронеж/Воронежская область </t>
  </si>
  <si>
    <t>Бутурлиновка/Воронежская область</t>
  </si>
  <si>
    <t>35,0</t>
  </si>
  <si>
    <t>66,20</t>
  </si>
  <si>
    <t>Мастера 40 - 49 (03.06.1975)/41</t>
  </si>
  <si>
    <t>Савина Галина</t>
  </si>
  <si>
    <t>Открытая (03.06.1975)/41</t>
  </si>
  <si>
    <t>Открытая (28.12.1993)/23</t>
  </si>
  <si>
    <t>25,0</t>
  </si>
  <si>
    <t>49,40</t>
  </si>
  <si>
    <t>Открытая (14.09.1991)/25</t>
  </si>
  <si>
    <t>Астанина Элеонора</t>
  </si>
  <si>
    <t>112,5</t>
  </si>
  <si>
    <t>воронеж/воронежская область</t>
  </si>
  <si>
    <t>93,70</t>
  </si>
  <si>
    <t>Открытая (21.12.1977)/39</t>
  </si>
  <si>
    <t>Черухин Максим</t>
  </si>
  <si>
    <t xml:space="preserve">Ростов-на-Дону/Ростовская область </t>
  </si>
  <si>
    <t>86,50</t>
  </si>
  <si>
    <t>Открытая (22.11.1985)/31</t>
  </si>
  <si>
    <t>Шаповалов Александр</t>
  </si>
  <si>
    <t>4</t>
  </si>
  <si>
    <t>87,00</t>
  </si>
  <si>
    <t>Открытая (21.10.1980)/36</t>
  </si>
  <si>
    <t>Сущенко Алексей</t>
  </si>
  <si>
    <t>3</t>
  </si>
  <si>
    <t xml:space="preserve">Борисоглебск/Воронежская облас </t>
  </si>
  <si>
    <t>85,00</t>
  </si>
  <si>
    <t>Открытая (23.06.1989)/27</t>
  </si>
  <si>
    <t>Никонов Дмитрий</t>
  </si>
  <si>
    <t>34,0</t>
  </si>
  <si>
    <t>82,5</t>
  </si>
  <si>
    <t>Открытая (17.12.1991)/25</t>
  </si>
  <si>
    <t>Стародубцев Евгений</t>
  </si>
  <si>
    <t>75,70</t>
  </si>
  <si>
    <t>Москва/Московская область</t>
  </si>
  <si>
    <t>235,0</t>
  </si>
  <si>
    <t>98,80</t>
  </si>
  <si>
    <t>Мастера 40 - 49 (02.04.1968)/48</t>
  </si>
  <si>
    <t>Волков Валерий</t>
  </si>
  <si>
    <t>74,10</t>
  </si>
  <si>
    <t>Открытая (19.08.1979)/37</t>
  </si>
  <si>
    <t>Зубков Алексей</t>
  </si>
  <si>
    <t>92,60</t>
  </si>
  <si>
    <t>Открытая (05.08.1992)/24</t>
  </si>
  <si>
    <t>Еремеев Даниил</t>
  </si>
  <si>
    <t>40,0</t>
  </si>
  <si>
    <t>Юниорки (01.05.1997)/19</t>
  </si>
  <si>
    <t>11</t>
  </si>
  <si>
    <t>8</t>
  </si>
  <si>
    <t>70,90</t>
  </si>
  <si>
    <t>ВЕСОВАЯ КАТЕГОРИЯ   80</t>
  </si>
  <si>
    <t>39,0</t>
  </si>
  <si>
    <t>36,5</t>
  </si>
  <si>
    <t>Открытая (20.03.1984)/32</t>
  </si>
  <si>
    <t>Светлана Шевченко</t>
  </si>
  <si>
    <t>Юниоры (15.06.1993)/23</t>
  </si>
  <si>
    <t>ВЕСОВАЯ КАТЕГОРИЯ   100+</t>
  </si>
  <si>
    <t>76,5</t>
  </si>
  <si>
    <t>74,0</t>
  </si>
  <si>
    <t>71,5</t>
  </si>
  <si>
    <t>66,5</t>
  </si>
  <si>
    <t>Открытая (30.04.1974)/42</t>
  </si>
  <si>
    <t>Шевченко Сергей</t>
  </si>
  <si>
    <t>82,10</t>
  </si>
  <si>
    <t>65,50</t>
  </si>
  <si>
    <t>Юниоры 20 - 23 (17.01.1996)/21</t>
  </si>
  <si>
    <t>Глебов Георгий</t>
  </si>
  <si>
    <t>57,5</t>
  </si>
  <si>
    <t>59,40</t>
  </si>
  <si>
    <t>Юноши 13 - 19 (01.08.1998)/18</t>
  </si>
  <si>
    <t>Соколов Артем</t>
  </si>
  <si>
    <t>22,5</t>
  </si>
  <si>
    <t>20,0</t>
  </si>
  <si>
    <t>32,5</t>
  </si>
  <si>
    <t>30,0</t>
  </si>
  <si>
    <t>27,5</t>
  </si>
  <si>
    <t>59,60</t>
  </si>
  <si>
    <t>Мастера 40 - 49 (12.08.1974)/42</t>
  </si>
  <si>
    <t>Денисова Елена</t>
  </si>
  <si>
    <t>Армейский жим</t>
  </si>
  <si>
    <t>Подъем на бицес</t>
  </si>
  <si>
    <t>106,00</t>
  </si>
  <si>
    <t>Юниоры (22.02.1994)/22</t>
  </si>
  <si>
    <t>97,20</t>
  </si>
  <si>
    <t>Открытая (27.01.1990)/27</t>
  </si>
  <si>
    <t>Солодухин Роман</t>
  </si>
  <si>
    <t>88,80</t>
  </si>
  <si>
    <t>Открытая (18.07.1988)/28</t>
  </si>
  <si>
    <t>Масленников Александр</t>
  </si>
  <si>
    <t>Юниоры (27.09.1997)/19</t>
  </si>
  <si>
    <t>81,50</t>
  </si>
  <si>
    <t>Юниоры (15.02.1995)/22</t>
  </si>
  <si>
    <t>Юноши 14-18 (16.04.1999)/17</t>
  </si>
  <si>
    <t>ВЕСОВАЯ КАТЕГОРИЯ   70</t>
  </si>
  <si>
    <t>Повторы</t>
  </si>
  <si>
    <t>Вес</t>
  </si>
  <si>
    <t>Жим мн. повт.</t>
  </si>
  <si>
    <t>Жим макс кг.</t>
  </si>
  <si>
    <t>Wilks</t>
  </si>
  <si>
    <t xml:space="preserve">Лазуренко Э. </t>
  </si>
  <si>
    <t xml:space="preserve">Собств. </t>
  </si>
  <si>
    <t>вес</t>
  </si>
  <si>
    <t>Город/область</t>
  </si>
  <si>
    <t>Результат</t>
  </si>
  <si>
    <t>Возрастная группа
Дата рождения/Возраст</t>
  </si>
  <si>
    <t xml:space="preserve">пгт Малаховка/Московская область </t>
  </si>
  <si>
    <t xml:space="preserve">Бутурлиновка/Воронежская область </t>
  </si>
  <si>
    <t xml:space="preserve">Самостоятельно </t>
  </si>
  <si>
    <t>1200,0</t>
  </si>
  <si>
    <t>1575,0</t>
  </si>
  <si>
    <t>1610,0</t>
  </si>
  <si>
    <t>475,0</t>
  </si>
  <si>
    <t>375,0</t>
  </si>
  <si>
    <t>560,0</t>
  </si>
  <si>
    <t>387,5</t>
  </si>
  <si>
    <t>430,0</t>
  </si>
  <si>
    <t>720,0</t>
  </si>
  <si>
    <t>93,0</t>
  </si>
  <si>
    <t>159,5</t>
  </si>
  <si>
    <t>121,0</t>
  </si>
  <si>
    <t>176,0</t>
  </si>
  <si>
    <t>168,0</t>
  </si>
  <si>
    <t>194,0</t>
  </si>
  <si>
    <t>52,5</t>
  </si>
  <si>
    <t>1937,5</t>
  </si>
  <si>
    <t>2805,0</t>
  </si>
  <si>
    <t>2800,0</t>
  </si>
  <si>
    <t>2465,0</t>
  </si>
  <si>
    <t>2362,5</t>
  </si>
  <si>
    <t>1137,5</t>
  </si>
  <si>
    <t>2470,0</t>
  </si>
  <si>
    <t>2082,5</t>
  </si>
  <si>
    <t>2700,0</t>
  </si>
  <si>
    <t>380,0</t>
  </si>
  <si>
    <t>472,5</t>
  </si>
  <si>
    <t>585,0</t>
  </si>
  <si>
    <t>537,5</t>
  </si>
  <si>
    <t>565,0</t>
  </si>
  <si>
    <t>0</t>
  </si>
  <si>
    <t>330,0</t>
  </si>
  <si>
    <t>355,0</t>
  </si>
  <si>
    <t xml:space="preserve">Лично </t>
  </si>
  <si>
    <t>Богатырь</t>
  </si>
  <si>
    <t>Тоннаж</t>
  </si>
  <si>
    <t>25</t>
  </si>
  <si>
    <t>34</t>
  </si>
  <si>
    <t>32</t>
  </si>
  <si>
    <t>29</t>
  </si>
  <si>
    <t>27</t>
  </si>
  <si>
    <t>13</t>
  </si>
  <si>
    <t>26</t>
  </si>
  <si>
    <t>17</t>
  </si>
  <si>
    <t>24</t>
  </si>
  <si>
    <t>48</t>
  </si>
  <si>
    <t>45</t>
  </si>
  <si>
    <t>46</t>
  </si>
  <si>
    <t>18</t>
  </si>
  <si>
    <t>19</t>
  </si>
  <si>
    <t>Секретарь соревнований</t>
  </si>
  <si>
    <t>Главный судья соревнований</t>
  </si>
  <si>
    <t>Судьи соревнований</t>
  </si>
  <si>
    <t>Шевченко С.</t>
  </si>
  <si>
    <t>Изюменко В.</t>
  </si>
  <si>
    <t>Казьмин В.</t>
  </si>
  <si>
    <t>Глебов.Г.</t>
  </si>
  <si>
    <t xml:space="preserve"> Ольховский А.</t>
  </si>
  <si>
    <t>Иваницкий Ю.</t>
  </si>
  <si>
    <t>Нерубенко А.</t>
  </si>
  <si>
    <t>Чикин С.</t>
  </si>
  <si>
    <t xml:space="preserve"> Шевченко С.</t>
  </si>
  <si>
    <t>Глебов.г.</t>
  </si>
  <si>
    <t>0,9018</t>
  </si>
  <si>
    <t>1420,2563</t>
  </si>
  <si>
    <t>Юноши 18 - 19 (27.09.1997)/19</t>
  </si>
  <si>
    <t>Юноши 16 - 17 (01.02.2001)/16</t>
  </si>
  <si>
    <t>Девушки 16 - 17 (09.08.2000)/16</t>
  </si>
  <si>
    <t>Девушки 18 - 19 (01.05.1997)/19</t>
  </si>
  <si>
    <t>Юноши 17 - 18 (16.04.1999)/17</t>
  </si>
  <si>
    <t>Юноши 13 - 15 (24.08.2001)/15</t>
  </si>
  <si>
    <t>Юноши 18 - 19 (28.08.1997)/19</t>
  </si>
  <si>
    <t>Юноши 13 - 15 (03.03.2002)/14</t>
  </si>
  <si>
    <t>Юноши 18 - 19 (07.10.1998)/18</t>
  </si>
  <si>
    <t>Юноши 13 - 15 (23.10.2001)/15</t>
  </si>
  <si>
    <t>Юноши 13 - 15 (02.05.2001)/15</t>
  </si>
  <si>
    <t>Чемпионат г.Воронеж
Присед в бинтах
 18 - 19 февраля 2017 г.</t>
  </si>
  <si>
    <t>Чемпионат г.Воронеж
Присед без экипировки
18 - 19 февраля 2017 г.</t>
  </si>
  <si>
    <t>Чемпионат г.Воронеж
Силовое двоеборье без экипировки
18 - 19 февраля 2017 г.</t>
  </si>
  <si>
    <t>Чемпионат г.Воронеж
Становая тяга в экипировке
 18 - 19 февраля 2017 г.</t>
  </si>
  <si>
    <t>Чемпионат г.Воронеж
Становая тяга без экипировки
 18 - 19 февраля 2017 г.</t>
  </si>
  <si>
    <t>Чемпионат г.Воронеж
Жим лежа в однослойной экипировке
 18 - 19 февраля 2017 г.</t>
  </si>
  <si>
    <t>Чемпионат г.Воронеж
Жим лежа без экипировки
18 - 19 февраля 2017 г.</t>
  </si>
  <si>
    <t>Чемпионат г.Воронеж
Жим лежа в софт экипировке
 18 - 19 февраля 2017 г.</t>
  </si>
  <si>
    <t>Чемпионат г.Воронеж
Пауэрлифтинг в бинтах
 18 - 19 февраля 2017 г.</t>
  </si>
  <si>
    <t>Чемпионат г.Воронеж
Пауэрлифтинг без экипировки
18 - 19 февраля 2017 г.</t>
  </si>
  <si>
    <t>Чемпионат г.Воронеж
Народный жим (1/2 вес)
18 - 19 февраля 2017 г.</t>
  </si>
  <si>
    <t>Чемпионат г.Воронеж
Народный жим (1 вес)
 18 - 19 февраля 2017 г.</t>
  </si>
  <si>
    <t>Чемпионат г.Воронеж
Excalibur
18 - 19 февраля 2017 г.</t>
  </si>
  <si>
    <t>Чемпионат г.Воронеж
Two handed pinch grip block
 18 - 19 февраля 2017 г.</t>
  </si>
  <si>
    <t>Чемпионат г.Воронеж
Apollon`s Axle
18 - 19 февраля 2017 г.</t>
  </si>
  <si>
    <t>Чемпионат г.Воронеж
Rolling Thunder
18 - 19 февраля 2017 г.</t>
  </si>
  <si>
    <t>Чемпионат г.Воронеж
Пауэрспорт
 18 - 19 февраля 2017 г.</t>
  </si>
  <si>
    <t>Чемпионат г.Воронеж
ФЖД любители двоеборье
 18 - 19 февраля 2017 г.</t>
  </si>
  <si>
    <t>Ольховский Александр/НК г. Воронеж</t>
  </si>
  <si>
    <t>Ольховская Ольга/РК г. Воронеж</t>
  </si>
  <si>
    <t>Голландцев Дмитрий/РК г. Воронеж</t>
  </si>
  <si>
    <t>Леонова Анна/РК г. Воронеж</t>
  </si>
  <si>
    <t>Чарикова Анастасия г. Воронеж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</si>
</sst>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51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16"/>
      <name val="Arial Cyr"/>
      <family val="0"/>
    </font>
    <font>
      <b/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indent="1"/>
    </xf>
    <xf numFmtId="49" fontId="11" fillId="0" borderId="0" xfId="0" applyNumberFormat="1" applyFont="1" applyFill="1" applyBorder="1" applyAlignment="1">
      <alignment horizontal="left" indent="1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5" fillId="0" borderId="0" xfId="0" applyNumberFormat="1" applyFont="1" applyAlignment="1">
      <alignment horizontal="left"/>
    </xf>
    <xf numFmtId="49" fontId="10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12" fillId="0" borderId="0" xfId="0" applyNumberFormat="1" applyFont="1" applyAlignment="1">
      <alignment horizontal="left" indent="1"/>
    </xf>
    <xf numFmtId="49" fontId="12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Alignment="1">
      <alignment/>
    </xf>
    <xf numFmtId="49" fontId="0" fillId="0" borderId="14" xfId="0" applyNumberForma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left" indent="1"/>
    </xf>
    <xf numFmtId="49" fontId="2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 indent="1"/>
    </xf>
    <xf numFmtId="49" fontId="12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5" xfId="0" applyNumberFormat="1" applyBorder="1" applyAlignment="1">
      <alignment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3" fillId="0" borderId="0" xfId="0" applyFont="1" applyAlignment="1">
      <alignment/>
    </xf>
    <xf numFmtId="0" fontId="13" fillId="0" borderId="21" xfId="0" applyFont="1" applyBorder="1" applyAlignment="1">
      <alignment/>
    </xf>
    <xf numFmtId="0" fontId="0" fillId="0" borderId="22" xfId="0" applyBorder="1" applyAlignment="1">
      <alignment/>
    </xf>
    <xf numFmtId="0" fontId="13" fillId="0" borderId="23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0" fillId="0" borderId="25" xfId="0" applyBorder="1" applyAlignment="1">
      <alignment/>
    </xf>
    <xf numFmtId="0" fontId="1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49" fontId="50" fillId="0" borderId="11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9" fontId="50" fillId="0" borderId="1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50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49" fontId="50" fillId="0" borderId="14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50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50" fillId="0" borderId="13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50" fillId="0" borderId="14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0" fillId="0" borderId="18" xfId="0" applyNumberFormat="1" applyFill="1" applyBorder="1" applyAlignment="1">
      <alignment horizontal="left"/>
    </xf>
    <xf numFmtId="49" fontId="0" fillId="0" borderId="19" xfId="0" applyNumberFormat="1" applyFill="1" applyBorder="1" applyAlignment="1">
      <alignment horizontal="left"/>
    </xf>
    <xf numFmtId="49" fontId="0" fillId="0" borderId="20" xfId="0" applyNumberFormat="1" applyFill="1" applyBorder="1" applyAlignment="1">
      <alignment horizontal="left"/>
    </xf>
    <xf numFmtId="49" fontId="2" fillId="0" borderId="21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20" xfId="0" applyNumberFormat="1" applyFont="1" applyFill="1" applyBorder="1" applyAlignment="1">
      <alignment horizontal="left"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0" fillId="0" borderId="21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0" fillId="0" borderId="24" xfId="0" applyNumberFormat="1" applyBorder="1" applyAlignment="1">
      <alignment/>
    </xf>
    <xf numFmtId="49" fontId="2" fillId="0" borderId="21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49" fontId="0" fillId="0" borderId="21" xfId="0" applyNumberFormat="1" applyFill="1" applyBorder="1" applyAlignment="1">
      <alignment horizontal="left"/>
    </xf>
    <xf numFmtId="49" fontId="0" fillId="0" borderId="24" xfId="0" applyNumberFormat="1" applyFill="1" applyBorder="1" applyAlignment="1">
      <alignment horizontal="left"/>
    </xf>
    <xf numFmtId="49" fontId="0" fillId="0" borderId="23" xfId="0" applyNumberFormat="1" applyFill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workbookViewId="0" topLeftCell="A1">
      <selection activeCell="A1" sqref="A1:V2"/>
    </sheetView>
  </sheetViews>
  <sheetFormatPr defaultColWidth="9.125" defaultRowHeight="12.75"/>
  <cols>
    <col min="1" max="1" width="9.125" style="1" customWidth="1"/>
    <col min="2" max="2" width="28.25390625" style="4" bestFit="1" customWidth="1"/>
    <col min="3" max="3" width="28.37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33.625" style="5" customWidth="1"/>
    <col min="8" max="10" width="5.625" style="1" bestFit="1" customWidth="1"/>
    <col min="11" max="11" width="4.625" style="1" bestFit="1" customWidth="1"/>
    <col min="12" max="18" width="5.625" style="1" bestFit="1" customWidth="1"/>
    <col min="19" max="19" width="4.625" style="1" bestFit="1" customWidth="1"/>
    <col min="20" max="20" width="11.875" style="4" customWidth="1"/>
    <col min="21" max="21" width="8.625" style="1" bestFit="1" customWidth="1"/>
    <col min="22" max="22" width="15.375" style="5" bestFit="1" customWidth="1"/>
    <col min="23" max="16384" width="9.125" style="1" customWidth="1"/>
  </cols>
  <sheetData>
    <row r="1" spans="1:22" ht="15" customHeight="1">
      <c r="A1" s="129" t="s">
        <v>519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1"/>
    </row>
    <row r="2" spans="1:22" ht="79.5" customHeight="1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4"/>
    </row>
    <row r="3" spans="1:22" s="2" customFormat="1" ht="18" customHeight="1">
      <c r="A3" s="135" t="s">
        <v>310</v>
      </c>
      <c r="B3" s="124" t="s">
        <v>0</v>
      </c>
      <c r="C3" s="126" t="s">
        <v>430</v>
      </c>
      <c r="D3" s="40" t="s">
        <v>426</v>
      </c>
      <c r="E3" s="128" t="s">
        <v>9</v>
      </c>
      <c r="F3" s="128" t="s">
        <v>7</v>
      </c>
      <c r="G3" s="128" t="s">
        <v>428</v>
      </c>
      <c r="H3" s="128" t="s">
        <v>1</v>
      </c>
      <c r="I3" s="128"/>
      <c r="J3" s="128"/>
      <c r="K3" s="128"/>
      <c r="L3" s="128" t="s">
        <v>2</v>
      </c>
      <c r="M3" s="128"/>
      <c r="N3" s="128"/>
      <c r="O3" s="128"/>
      <c r="P3" s="128" t="s">
        <v>3</v>
      </c>
      <c r="Q3" s="128"/>
      <c r="R3" s="128"/>
      <c r="S3" s="128"/>
      <c r="T3" s="128" t="s">
        <v>4</v>
      </c>
      <c r="U3" s="128" t="s">
        <v>6</v>
      </c>
      <c r="V3" s="137" t="s">
        <v>5</v>
      </c>
    </row>
    <row r="4" spans="1:22" s="2" customFormat="1" ht="13.5" customHeight="1" thickBot="1">
      <c r="A4" s="136"/>
      <c r="B4" s="125"/>
      <c r="C4" s="127"/>
      <c r="D4" s="39" t="s">
        <v>427</v>
      </c>
      <c r="E4" s="127"/>
      <c r="F4" s="127"/>
      <c r="G4" s="127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27"/>
      <c r="U4" s="127"/>
      <c r="V4" s="138"/>
    </row>
    <row r="5" spans="2:21" ht="15.75">
      <c r="B5" s="146" t="s">
        <v>10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</row>
    <row r="6" spans="1:22" ht="12.75">
      <c r="A6" s="42" t="s">
        <v>311</v>
      </c>
      <c r="B6" s="78" t="s">
        <v>11</v>
      </c>
      <c r="C6" s="6" t="s">
        <v>12</v>
      </c>
      <c r="D6" s="6" t="s">
        <v>13</v>
      </c>
      <c r="E6" s="6" t="str">
        <f>"1,1790"</f>
        <v>1,1790</v>
      </c>
      <c r="F6" s="6" t="s">
        <v>14</v>
      </c>
      <c r="G6" s="6" t="s">
        <v>15</v>
      </c>
      <c r="H6" s="63" t="s">
        <v>16</v>
      </c>
      <c r="I6" s="63" t="s">
        <v>17</v>
      </c>
      <c r="J6" s="64" t="s">
        <v>18</v>
      </c>
      <c r="K6" s="65"/>
      <c r="L6" s="64" t="s">
        <v>19</v>
      </c>
      <c r="M6" s="63" t="s">
        <v>19</v>
      </c>
      <c r="N6" s="65"/>
      <c r="O6" s="65"/>
      <c r="P6" s="63" t="s">
        <v>20</v>
      </c>
      <c r="Q6" s="63" t="s">
        <v>21</v>
      </c>
      <c r="R6" s="64" t="s">
        <v>22</v>
      </c>
      <c r="S6" s="65"/>
      <c r="T6" s="42" t="s">
        <v>66</v>
      </c>
      <c r="U6" s="42" t="str">
        <f>"221,0625"</f>
        <v>221,0625</v>
      </c>
      <c r="V6" s="16" t="s">
        <v>433</v>
      </c>
    </row>
    <row r="7" ht="12.75">
      <c r="A7" s="43"/>
    </row>
    <row r="8" spans="1:21" ht="15.75">
      <c r="A8" s="43"/>
      <c r="B8" s="145" t="s">
        <v>23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</row>
    <row r="9" spans="1:22" ht="12.75">
      <c r="A9" s="47" t="s">
        <v>311</v>
      </c>
      <c r="B9" s="98" t="s">
        <v>24</v>
      </c>
      <c r="C9" s="7" t="s">
        <v>509</v>
      </c>
      <c r="D9" s="7" t="s">
        <v>25</v>
      </c>
      <c r="E9" s="120" t="str">
        <f>"0,7304"</f>
        <v>0,7304</v>
      </c>
      <c r="F9" s="7" t="s">
        <v>467</v>
      </c>
      <c r="G9" s="92" t="s">
        <v>324</v>
      </c>
      <c r="H9" s="66" t="s">
        <v>26</v>
      </c>
      <c r="I9" s="66" t="s">
        <v>27</v>
      </c>
      <c r="J9" s="66" t="s">
        <v>28</v>
      </c>
      <c r="K9" s="67"/>
      <c r="L9" s="66" t="s">
        <v>17</v>
      </c>
      <c r="M9" s="66" t="s">
        <v>20</v>
      </c>
      <c r="N9" s="68" t="s">
        <v>21</v>
      </c>
      <c r="O9" s="67"/>
      <c r="P9" s="66" t="s">
        <v>29</v>
      </c>
      <c r="Q9" s="66" t="s">
        <v>30</v>
      </c>
      <c r="R9" s="66" t="s">
        <v>31</v>
      </c>
      <c r="S9" s="67"/>
      <c r="T9" s="47" t="s">
        <v>459</v>
      </c>
      <c r="U9" s="95" t="str">
        <f>"277,5710"</f>
        <v>277,5710</v>
      </c>
      <c r="V9" s="17" t="s">
        <v>433</v>
      </c>
    </row>
    <row r="10" spans="1:22" ht="12.75">
      <c r="A10" s="72" t="s">
        <v>311</v>
      </c>
      <c r="B10" s="100" t="s">
        <v>32</v>
      </c>
      <c r="C10" s="8" t="s">
        <v>33</v>
      </c>
      <c r="D10" s="8" t="s">
        <v>34</v>
      </c>
      <c r="E10" s="121" t="str">
        <f>"0,6940"</f>
        <v>0,6940</v>
      </c>
      <c r="F10" s="8" t="s">
        <v>35</v>
      </c>
      <c r="G10" s="94" t="s">
        <v>15</v>
      </c>
      <c r="H10" s="69" t="s">
        <v>31</v>
      </c>
      <c r="I10" s="70" t="s">
        <v>36</v>
      </c>
      <c r="J10" s="70" t="s">
        <v>37</v>
      </c>
      <c r="K10" s="71"/>
      <c r="L10" s="69" t="s">
        <v>38</v>
      </c>
      <c r="M10" s="69" t="s">
        <v>39</v>
      </c>
      <c r="N10" s="70" t="s">
        <v>40</v>
      </c>
      <c r="O10" s="71"/>
      <c r="P10" s="69" t="s">
        <v>30</v>
      </c>
      <c r="Q10" s="69" t="s">
        <v>36</v>
      </c>
      <c r="R10" s="70" t="s">
        <v>41</v>
      </c>
      <c r="S10" s="71"/>
      <c r="T10" s="72" t="s">
        <v>460</v>
      </c>
      <c r="U10" s="96" t="str">
        <f>"327,9150"</f>
        <v>327,9150</v>
      </c>
      <c r="V10" s="18" t="s">
        <v>433</v>
      </c>
    </row>
    <row r="11" ht="12.75">
      <c r="A11" s="43"/>
    </row>
    <row r="12" spans="1:21" ht="15.75">
      <c r="A12" s="43"/>
      <c r="B12" s="145" t="s">
        <v>42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</row>
    <row r="13" spans="1:22" ht="12.75">
      <c r="A13" s="47" t="s">
        <v>311</v>
      </c>
      <c r="B13" s="98" t="s">
        <v>43</v>
      </c>
      <c r="C13" s="7" t="s">
        <v>44</v>
      </c>
      <c r="D13" s="7" t="s">
        <v>45</v>
      </c>
      <c r="E13" s="120" t="str">
        <f>"0,6589"</f>
        <v>0,6589</v>
      </c>
      <c r="F13" s="7" t="s">
        <v>467</v>
      </c>
      <c r="G13" s="92" t="s">
        <v>15</v>
      </c>
      <c r="H13" s="66" t="s">
        <v>46</v>
      </c>
      <c r="I13" s="68" t="s">
        <v>47</v>
      </c>
      <c r="J13" s="68" t="s">
        <v>48</v>
      </c>
      <c r="K13" s="67"/>
      <c r="L13" s="68" t="s">
        <v>28</v>
      </c>
      <c r="M13" s="68" t="s">
        <v>28</v>
      </c>
      <c r="N13" s="66" t="s">
        <v>28</v>
      </c>
      <c r="O13" s="67"/>
      <c r="P13" s="66" t="s">
        <v>49</v>
      </c>
      <c r="Q13" s="68" t="s">
        <v>50</v>
      </c>
      <c r="R13" s="66" t="s">
        <v>50</v>
      </c>
      <c r="S13" s="67"/>
      <c r="T13" s="47" t="s">
        <v>461</v>
      </c>
      <c r="U13" s="95" t="str">
        <f>"385,4857"</f>
        <v>385,4857</v>
      </c>
      <c r="V13" s="17" t="s">
        <v>433</v>
      </c>
    </row>
    <row r="14" spans="1:22" ht="12.75">
      <c r="A14" s="75" t="s">
        <v>312</v>
      </c>
      <c r="B14" s="99" t="s">
        <v>51</v>
      </c>
      <c r="C14" s="9" t="s">
        <v>52</v>
      </c>
      <c r="D14" s="9" t="s">
        <v>53</v>
      </c>
      <c r="E14" s="122" t="str">
        <f>"0,6550"</f>
        <v>0,6550</v>
      </c>
      <c r="F14" s="9" t="s">
        <v>467</v>
      </c>
      <c r="G14" s="93" t="s">
        <v>54</v>
      </c>
      <c r="H14" s="73" t="s">
        <v>55</v>
      </c>
      <c r="I14" s="73" t="s">
        <v>37</v>
      </c>
      <c r="J14" s="73" t="s">
        <v>56</v>
      </c>
      <c r="K14" s="74"/>
      <c r="L14" s="73" t="s">
        <v>57</v>
      </c>
      <c r="M14" s="73" t="s">
        <v>27</v>
      </c>
      <c r="N14" s="73" t="s">
        <v>28</v>
      </c>
      <c r="O14" s="73" t="s">
        <v>58</v>
      </c>
      <c r="P14" s="73" t="s">
        <v>41</v>
      </c>
      <c r="Q14" s="73" t="s">
        <v>46</v>
      </c>
      <c r="R14" s="73" t="s">
        <v>59</v>
      </c>
      <c r="S14" s="74"/>
      <c r="T14" s="75" t="s">
        <v>462</v>
      </c>
      <c r="U14" s="97" t="str">
        <f>"352,0894"</f>
        <v>352,0894</v>
      </c>
      <c r="V14" s="27" t="s">
        <v>433</v>
      </c>
    </row>
    <row r="15" spans="1:22" ht="12.75">
      <c r="A15" s="72" t="s">
        <v>311</v>
      </c>
      <c r="B15" s="100" t="s">
        <v>60</v>
      </c>
      <c r="C15" s="8" t="s">
        <v>61</v>
      </c>
      <c r="D15" s="8" t="s">
        <v>62</v>
      </c>
      <c r="E15" s="121" t="str">
        <f>"0,6557"</f>
        <v>0,6557</v>
      </c>
      <c r="F15" s="8" t="s">
        <v>467</v>
      </c>
      <c r="G15" s="94" t="s">
        <v>15</v>
      </c>
      <c r="H15" s="69" t="s">
        <v>36</v>
      </c>
      <c r="I15" s="70" t="s">
        <v>37</v>
      </c>
      <c r="J15" s="69" t="s">
        <v>37</v>
      </c>
      <c r="K15" s="71"/>
      <c r="L15" s="69" t="s">
        <v>63</v>
      </c>
      <c r="M15" s="70" t="s">
        <v>29</v>
      </c>
      <c r="N15" s="70" t="s">
        <v>29</v>
      </c>
      <c r="O15" s="71"/>
      <c r="P15" s="69" t="s">
        <v>64</v>
      </c>
      <c r="Q15" s="69" t="s">
        <v>48</v>
      </c>
      <c r="R15" s="69" t="s">
        <v>65</v>
      </c>
      <c r="S15" s="71"/>
      <c r="T15" s="72" t="s">
        <v>463</v>
      </c>
      <c r="U15" s="96" t="str">
        <f>"370,4423"</f>
        <v>370,4423</v>
      </c>
      <c r="V15" s="18" t="s">
        <v>433</v>
      </c>
    </row>
    <row r="17" ht="15.75">
      <c r="F17" s="10"/>
    </row>
    <row r="18" ht="15.75">
      <c r="F18" s="10"/>
    </row>
    <row r="19" ht="15.75">
      <c r="F19" s="10"/>
    </row>
    <row r="20" ht="15.75">
      <c r="F20" s="10"/>
    </row>
    <row r="21" ht="15.75">
      <c r="F21" s="10"/>
    </row>
    <row r="22" ht="15.75">
      <c r="F22" s="10"/>
    </row>
    <row r="23" ht="15.75">
      <c r="F23" s="10"/>
    </row>
    <row r="25" spans="2:3" ht="18">
      <c r="B25" s="11"/>
      <c r="C25" s="116"/>
    </row>
    <row r="26" spans="2:3" ht="15.75">
      <c r="B26" s="12"/>
      <c r="C26" s="117"/>
    </row>
    <row r="27" spans="2:3" ht="13.5">
      <c r="B27" s="14"/>
      <c r="C27" s="118"/>
    </row>
    <row r="28" spans="2:6" ht="13.5">
      <c r="B28" s="2"/>
      <c r="C28" s="119"/>
      <c r="D28" s="119"/>
      <c r="E28" s="119"/>
      <c r="F28" s="2"/>
    </row>
    <row r="29" spans="2:6" ht="12.75">
      <c r="B29" s="13"/>
      <c r="F29" s="4"/>
    </row>
    <row r="32" spans="2:3" ht="15.75">
      <c r="B32" s="12"/>
      <c r="C32" s="117"/>
    </row>
    <row r="33" spans="2:3" ht="13.5">
      <c r="B33" s="14"/>
      <c r="C33" s="118"/>
    </row>
    <row r="34" spans="2:6" ht="13.5">
      <c r="B34" s="2"/>
      <c r="C34" s="119"/>
      <c r="D34" s="119"/>
      <c r="E34" s="119"/>
      <c r="F34" s="2"/>
    </row>
    <row r="35" spans="2:6" ht="12.75">
      <c r="B35" s="13"/>
      <c r="F35" s="4"/>
    </row>
    <row r="37" spans="2:3" ht="13.5">
      <c r="B37" s="14"/>
      <c r="C37" s="118"/>
    </row>
    <row r="38" spans="2:6" ht="13.5">
      <c r="B38" s="2"/>
      <c r="C38" s="119"/>
      <c r="D38" s="119"/>
      <c r="E38" s="119"/>
      <c r="F38" s="2"/>
    </row>
    <row r="39" spans="2:6" ht="12.75">
      <c r="B39" s="13"/>
      <c r="F39" s="4"/>
    </row>
    <row r="40" spans="2:6" ht="12.75">
      <c r="B40" s="13"/>
      <c r="F40" s="4"/>
    </row>
    <row r="41" spans="2:6" ht="12.75">
      <c r="B41" s="13"/>
      <c r="F41" s="4"/>
    </row>
    <row r="43" spans="2:3" ht="13.5">
      <c r="B43" s="14"/>
      <c r="C43" s="118"/>
    </row>
    <row r="44" spans="2:6" ht="13.5">
      <c r="B44" s="2"/>
      <c r="C44" s="119"/>
      <c r="D44" s="119"/>
      <c r="E44" s="119"/>
      <c r="F44" s="2"/>
    </row>
    <row r="45" spans="2:6" ht="12.75">
      <c r="B45" s="13"/>
      <c r="F45" s="4"/>
    </row>
  </sheetData>
  <sheetProtection/>
  <mergeCells count="16">
    <mergeCell ref="B5:U5"/>
    <mergeCell ref="H3:K3"/>
    <mergeCell ref="L3:O3"/>
    <mergeCell ref="P3:S3"/>
    <mergeCell ref="B3:B4"/>
    <mergeCell ref="C3:C4"/>
    <mergeCell ref="B8:U8"/>
    <mergeCell ref="B12:U12"/>
    <mergeCell ref="E3:E4"/>
    <mergeCell ref="T3:T4"/>
    <mergeCell ref="U3:U4"/>
    <mergeCell ref="A1:V2"/>
    <mergeCell ref="A3:A4"/>
    <mergeCell ref="V3:V4"/>
    <mergeCell ref="G3:G4"/>
    <mergeCell ref="F3:F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A1" sqref="A1:L2"/>
    </sheetView>
  </sheetViews>
  <sheetFormatPr defaultColWidth="9.125" defaultRowHeight="12.75"/>
  <cols>
    <col min="1" max="1" width="9.125" style="1" customWidth="1"/>
    <col min="2" max="2" width="28.25390625" style="4" bestFit="1" customWidth="1"/>
    <col min="3" max="3" width="28.37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33.375" style="5" bestFit="1" customWidth="1"/>
    <col min="8" max="8" width="5.625" style="1" bestFit="1" customWidth="1"/>
    <col min="9" max="9" width="9.625" style="1" customWidth="1"/>
    <col min="10" max="10" width="10.75390625" style="4" customWidth="1"/>
    <col min="11" max="11" width="9.625" style="1" bestFit="1" customWidth="1"/>
    <col min="12" max="12" width="18.00390625" style="5" bestFit="1" customWidth="1"/>
    <col min="13" max="16384" width="9.125" style="1" customWidth="1"/>
  </cols>
  <sheetData>
    <row r="1" spans="1:12" ht="15" customHeight="1">
      <c r="A1" s="129" t="s">
        <v>521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</row>
    <row r="2" spans="1:12" ht="78" customHeight="1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1:12" s="2" customFormat="1" ht="15.75" customHeight="1">
      <c r="A3" s="135" t="s">
        <v>310</v>
      </c>
      <c r="B3" s="124" t="s">
        <v>0</v>
      </c>
      <c r="C3" s="126" t="s">
        <v>430</v>
      </c>
      <c r="D3" s="40" t="s">
        <v>426</v>
      </c>
      <c r="E3" s="128" t="s">
        <v>9</v>
      </c>
      <c r="F3" s="128" t="s">
        <v>7</v>
      </c>
      <c r="G3" s="128" t="s">
        <v>428</v>
      </c>
      <c r="H3" s="128" t="s">
        <v>2</v>
      </c>
      <c r="I3" s="128"/>
      <c r="J3" s="128" t="s">
        <v>469</v>
      </c>
      <c r="K3" s="128" t="s">
        <v>6</v>
      </c>
      <c r="L3" s="137" t="s">
        <v>5</v>
      </c>
    </row>
    <row r="4" spans="1:12" s="2" customFormat="1" ht="15" customHeight="1" thickBot="1">
      <c r="A4" s="136"/>
      <c r="B4" s="125"/>
      <c r="C4" s="127"/>
      <c r="D4" s="39" t="s">
        <v>427</v>
      </c>
      <c r="E4" s="127"/>
      <c r="F4" s="127"/>
      <c r="G4" s="127"/>
      <c r="H4" s="3" t="s">
        <v>421</v>
      </c>
      <c r="I4" s="3" t="s">
        <v>420</v>
      </c>
      <c r="J4" s="127"/>
      <c r="K4" s="127"/>
      <c r="L4" s="138"/>
    </row>
    <row r="5" spans="2:11" ht="15.75">
      <c r="B5" s="146" t="s">
        <v>42</v>
      </c>
      <c r="C5" s="139"/>
      <c r="D5" s="139"/>
      <c r="E5" s="139"/>
      <c r="F5" s="139"/>
      <c r="G5" s="139"/>
      <c r="H5" s="139"/>
      <c r="I5" s="139"/>
      <c r="J5" s="139"/>
      <c r="K5" s="139"/>
    </row>
    <row r="6" spans="1:12" ht="12.75">
      <c r="A6" s="47" t="s">
        <v>311</v>
      </c>
      <c r="B6" s="98" t="s">
        <v>32</v>
      </c>
      <c r="C6" s="7" t="s">
        <v>33</v>
      </c>
      <c r="D6" s="7" t="s">
        <v>359</v>
      </c>
      <c r="E6" s="120" t="str">
        <f>"0,6838"</f>
        <v>0,6838</v>
      </c>
      <c r="F6" s="7" t="s">
        <v>467</v>
      </c>
      <c r="G6" s="92" t="s">
        <v>15</v>
      </c>
      <c r="H6" s="47" t="s">
        <v>115</v>
      </c>
      <c r="I6" s="47" t="s">
        <v>470</v>
      </c>
      <c r="J6" s="47" t="s">
        <v>450</v>
      </c>
      <c r="K6" s="95" t="str">
        <f>"1324,9594"</f>
        <v>1324,9594</v>
      </c>
      <c r="L6" s="17" t="s">
        <v>433</v>
      </c>
    </row>
    <row r="7" spans="1:12" ht="12.75">
      <c r="A7" s="72" t="s">
        <v>311</v>
      </c>
      <c r="B7" s="100" t="s">
        <v>358</v>
      </c>
      <c r="C7" s="8" t="s">
        <v>357</v>
      </c>
      <c r="D7" s="8" t="s">
        <v>165</v>
      </c>
      <c r="E7" s="121" t="str">
        <f>"0,6446"</f>
        <v>0,6446</v>
      </c>
      <c r="F7" s="8" t="s">
        <v>467</v>
      </c>
      <c r="G7" s="94" t="s">
        <v>248</v>
      </c>
      <c r="H7" s="72" t="s">
        <v>356</v>
      </c>
      <c r="I7" s="72" t="s">
        <v>471</v>
      </c>
      <c r="J7" s="72" t="s">
        <v>451</v>
      </c>
      <c r="K7" s="96" t="str">
        <f>"1808,1029"</f>
        <v>1808,1029</v>
      </c>
      <c r="L7" s="18" t="s">
        <v>433</v>
      </c>
    </row>
    <row r="8" ht="12.75">
      <c r="A8" s="43"/>
    </row>
    <row r="9" spans="1:11" ht="15.75">
      <c r="A9" s="43"/>
      <c r="B9" s="145" t="s">
        <v>85</v>
      </c>
      <c r="C9" s="123"/>
      <c r="D9" s="123"/>
      <c r="E9" s="123"/>
      <c r="F9" s="123"/>
      <c r="G9" s="123"/>
      <c r="H9" s="123"/>
      <c r="I9" s="123"/>
      <c r="J9" s="123"/>
      <c r="K9" s="123"/>
    </row>
    <row r="10" spans="1:12" ht="12.75">
      <c r="A10" s="47" t="s">
        <v>311</v>
      </c>
      <c r="B10" s="98" t="s">
        <v>188</v>
      </c>
      <c r="C10" s="7" t="s">
        <v>189</v>
      </c>
      <c r="D10" s="7" t="s">
        <v>190</v>
      </c>
      <c r="E10" s="120" t="str">
        <f>"0,6308"</f>
        <v>0,6308</v>
      </c>
      <c r="F10" s="7" t="s">
        <v>467</v>
      </c>
      <c r="G10" s="92" t="s">
        <v>15</v>
      </c>
      <c r="H10" s="47" t="s">
        <v>133</v>
      </c>
      <c r="I10" s="47" t="s">
        <v>472</v>
      </c>
      <c r="J10" s="47" t="s">
        <v>452</v>
      </c>
      <c r="K10" s="95" t="str">
        <f>"1766,2400"</f>
        <v>1766,2400</v>
      </c>
      <c r="L10" s="7" t="s">
        <v>425</v>
      </c>
    </row>
    <row r="11" spans="1:12" ht="12.75">
      <c r="A11" s="75" t="s">
        <v>312</v>
      </c>
      <c r="B11" s="99" t="s">
        <v>354</v>
      </c>
      <c r="C11" s="9" t="s">
        <v>353</v>
      </c>
      <c r="D11" s="9" t="s">
        <v>352</v>
      </c>
      <c r="E11" s="122" t="str">
        <f>"0,6326"</f>
        <v>0,6326</v>
      </c>
      <c r="F11" s="9" t="s">
        <v>467</v>
      </c>
      <c r="G11" s="93" t="s">
        <v>351</v>
      </c>
      <c r="H11" s="75" t="s">
        <v>22</v>
      </c>
      <c r="I11" s="75" t="s">
        <v>473</v>
      </c>
      <c r="J11" s="75" t="s">
        <v>453</v>
      </c>
      <c r="K11" s="97" t="str">
        <f>"1559,3590"</f>
        <v>1559,3590</v>
      </c>
      <c r="L11" s="27" t="s">
        <v>433</v>
      </c>
    </row>
    <row r="12" spans="1:12" ht="12.75">
      <c r="A12" s="75" t="s">
        <v>350</v>
      </c>
      <c r="B12" s="99" t="s">
        <v>349</v>
      </c>
      <c r="C12" s="9" t="s">
        <v>348</v>
      </c>
      <c r="D12" s="9" t="s">
        <v>347</v>
      </c>
      <c r="E12" s="122" t="str">
        <f>"0,6238"</f>
        <v>0,6238</v>
      </c>
      <c r="F12" s="9" t="s">
        <v>467</v>
      </c>
      <c r="G12" s="93" t="s">
        <v>15</v>
      </c>
      <c r="H12" s="75" t="s">
        <v>133</v>
      </c>
      <c r="I12" s="75" t="s">
        <v>474</v>
      </c>
      <c r="J12" s="75" t="s">
        <v>454</v>
      </c>
      <c r="K12" s="97" t="str">
        <f>"1473,8456"</f>
        <v>1473,8456</v>
      </c>
      <c r="L12" s="27" t="s">
        <v>433</v>
      </c>
    </row>
    <row r="13" spans="1:12" ht="12.75">
      <c r="A13" s="72" t="s">
        <v>346</v>
      </c>
      <c r="B13" s="100" t="s">
        <v>345</v>
      </c>
      <c r="C13" s="8" t="s">
        <v>344</v>
      </c>
      <c r="D13" s="8" t="s">
        <v>343</v>
      </c>
      <c r="E13" s="121" t="str">
        <f>"0,6259"</f>
        <v>0,6259</v>
      </c>
      <c r="F13" s="8" t="s">
        <v>467</v>
      </c>
      <c r="G13" s="94" t="s">
        <v>342</v>
      </c>
      <c r="H13" s="72" t="s">
        <v>133</v>
      </c>
      <c r="I13" s="72" t="s">
        <v>475</v>
      </c>
      <c r="J13" s="72" t="s">
        <v>455</v>
      </c>
      <c r="K13" s="96" t="str">
        <f>"712,0181"</f>
        <v>712,0181</v>
      </c>
      <c r="L13" s="18" t="s">
        <v>433</v>
      </c>
    </row>
    <row r="14" ht="12.75">
      <c r="A14" s="43"/>
    </row>
    <row r="15" spans="1:11" ht="15.75">
      <c r="A15" s="43"/>
      <c r="B15" s="145" t="s">
        <v>210</v>
      </c>
      <c r="C15" s="123"/>
      <c r="D15" s="123"/>
      <c r="E15" s="123"/>
      <c r="F15" s="123"/>
      <c r="G15" s="123"/>
      <c r="H15" s="123"/>
      <c r="I15" s="123"/>
      <c r="J15" s="123"/>
      <c r="K15" s="123"/>
    </row>
    <row r="16" spans="1:12" ht="12.75">
      <c r="A16" s="42" t="s">
        <v>311</v>
      </c>
      <c r="B16" s="78" t="s">
        <v>341</v>
      </c>
      <c r="C16" s="6" t="s">
        <v>340</v>
      </c>
      <c r="D16" s="6" t="s">
        <v>339</v>
      </c>
      <c r="E16" s="6" t="str">
        <f>"0,5990"</f>
        <v>0,5990</v>
      </c>
      <c r="F16" s="6" t="s">
        <v>467</v>
      </c>
      <c r="G16" s="6" t="s">
        <v>338</v>
      </c>
      <c r="H16" s="42" t="s">
        <v>77</v>
      </c>
      <c r="I16" s="42" t="s">
        <v>476</v>
      </c>
      <c r="J16" s="42" t="s">
        <v>456</v>
      </c>
      <c r="K16" s="42" t="str">
        <f>"1479,5299"</f>
        <v>1479,5299</v>
      </c>
      <c r="L16" s="16" t="s">
        <v>433</v>
      </c>
    </row>
    <row r="17" ht="12.75">
      <c r="A17" s="43"/>
    </row>
    <row r="18" spans="1:11" ht="15.75">
      <c r="A18" s="43"/>
      <c r="B18" s="145" t="s">
        <v>253</v>
      </c>
      <c r="C18" s="123"/>
      <c r="D18" s="123"/>
      <c r="E18" s="123"/>
      <c r="F18" s="123"/>
      <c r="G18" s="123"/>
      <c r="H18" s="123"/>
      <c r="I18" s="123"/>
      <c r="J18" s="123"/>
      <c r="K18" s="123"/>
    </row>
    <row r="19" spans="1:12" ht="12.75">
      <c r="A19" s="47" t="s">
        <v>311</v>
      </c>
      <c r="B19" s="98" t="s">
        <v>254</v>
      </c>
      <c r="C19" s="7" t="s">
        <v>255</v>
      </c>
      <c r="D19" s="7" t="s">
        <v>256</v>
      </c>
      <c r="E19" s="120" t="str">
        <f>"0,5490"</f>
        <v>0,5490</v>
      </c>
      <c r="F19" s="7" t="s">
        <v>467</v>
      </c>
      <c r="G19" s="92" t="s">
        <v>172</v>
      </c>
      <c r="H19" s="47" t="s">
        <v>39</v>
      </c>
      <c r="I19" s="47" t="s">
        <v>477</v>
      </c>
      <c r="J19" s="47" t="s">
        <v>457</v>
      </c>
      <c r="K19" s="95" t="str">
        <f>"1143,3966"</f>
        <v>1143,3966</v>
      </c>
      <c r="L19" s="17" t="s">
        <v>433</v>
      </c>
    </row>
    <row r="20" spans="1:12" ht="12.75">
      <c r="A20" s="72" t="s">
        <v>311</v>
      </c>
      <c r="B20" s="100" t="s">
        <v>257</v>
      </c>
      <c r="C20" s="8" t="s">
        <v>258</v>
      </c>
      <c r="D20" s="8" t="s">
        <v>259</v>
      </c>
      <c r="E20" s="121" t="str">
        <f>"0,5619"</f>
        <v>0,5619</v>
      </c>
      <c r="F20" s="8" t="s">
        <v>35</v>
      </c>
      <c r="G20" s="94" t="s">
        <v>15</v>
      </c>
      <c r="H20" s="72" t="s">
        <v>337</v>
      </c>
      <c r="I20" s="72" t="s">
        <v>478</v>
      </c>
      <c r="J20" s="72" t="s">
        <v>458</v>
      </c>
      <c r="K20" s="96" t="str">
        <f>"1517,1301"</f>
        <v>1517,1301</v>
      </c>
      <c r="L20" s="18" t="s">
        <v>433</v>
      </c>
    </row>
    <row r="22" ht="15.75">
      <c r="F22" s="10"/>
    </row>
    <row r="23" ht="15.75">
      <c r="F23" s="10"/>
    </row>
    <row r="24" ht="15.75">
      <c r="F24" s="10"/>
    </row>
    <row r="25" ht="15.75">
      <c r="F25" s="10"/>
    </row>
    <row r="26" ht="15.75">
      <c r="F26" s="10"/>
    </row>
    <row r="27" ht="15.75">
      <c r="F27" s="10"/>
    </row>
    <row r="28" ht="15.75">
      <c r="F28" s="10"/>
    </row>
    <row r="30" spans="2:3" ht="18">
      <c r="B30" s="11"/>
      <c r="C30" s="116"/>
    </row>
    <row r="31" spans="2:3" ht="15.75">
      <c r="B31" s="12"/>
      <c r="C31" s="117"/>
    </row>
    <row r="32" spans="2:3" ht="13.5">
      <c r="B32" s="14"/>
      <c r="C32" s="118"/>
    </row>
    <row r="33" spans="2:6" ht="13.5">
      <c r="B33" s="2"/>
      <c r="C33" s="119"/>
      <c r="D33" s="119"/>
      <c r="E33" s="119"/>
      <c r="F33" s="2"/>
    </row>
    <row r="34" spans="2:6" ht="12.75">
      <c r="B34" s="13"/>
      <c r="F34" s="4"/>
    </row>
    <row r="35" spans="2:6" ht="12.75">
      <c r="B35" s="13"/>
      <c r="F35" s="4"/>
    </row>
    <row r="37" spans="2:3" ht="13.5">
      <c r="B37" s="14"/>
      <c r="C37" s="118"/>
    </row>
    <row r="38" spans="2:6" ht="13.5">
      <c r="B38" s="2"/>
      <c r="C38" s="119"/>
      <c r="D38" s="119"/>
      <c r="E38" s="119"/>
      <c r="F38" s="2"/>
    </row>
    <row r="39" spans="2:6" ht="12.75">
      <c r="B39" s="13"/>
      <c r="F39" s="4"/>
    </row>
    <row r="40" spans="2:6" ht="12.75">
      <c r="B40" s="13"/>
      <c r="F40" s="4"/>
    </row>
    <row r="41" spans="2:6" ht="12.75">
      <c r="B41" s="13"/>
      <c r="F41" s="4"/>
    </row>
    <row r="42" spans="2:6" ht="12.75">
      <c r="B42" s="13"/>
      <c r="F42" s="4"/>
    </row>
    <row r="43" spans="2:6" ht="12.75">
      <c r="B43" s="13"/>
      <c r="F43" s="4"/>
    </row>
    <row r="44" spans="2:6" ht="12.75">
      <c r="B44" s="13"/>
      <c r="F44" s="4"/>
    </row>
    <row r="45" spans="2:6" ht="12.75">
      <c r="B45" s="13"/>
      <c r="F45" s="4"/>
    </row>
  </sheetData>
  <sheetProtection/>
  <mergeCells count="15">
    <mergeCell ref="B9:K9"/>
    <mergeCell ref="B15:K15"/>
    <mergeCell ref="E3:E4"/>
    <mergeCell ref="J3:J4"/>
    <mergeCell ref="K3:K4"/>
    <mergeCell ref="H3:I3"/>
    <mergeCell ref="B3:B4"/>
    <mergeCell ref="C3:C4"/>
    <mergeCell ref="A1:L2"/>
    <mergeCell ref="A3:A4"/>
    <mergeCell ref="B18:K18"/>
    <mergeCell ref="L3:L4"/>
    <mergeCell ref="G3:G4"/>
    <mergeCell ref="F3:F4"/>
    <mergeCell ref="B5:K5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:N2"/>
    </sheetView>
  </sheetViews>
  <sheetFormatPr defaultColWidth="8.75390625" defaultRowHeight="12.75"/>
  <cols>
    <col min="1" max="1" width="8.75390625" style="0" customWidth="1"/>
    <col min="2" max="2" width="26.00390625" style="15" bestFit="1" customWidth="1"/>
    <col min="3" max="3" width="26.375" style="15" customWidth="1"/>
    <col min="4" max="4" width="10.625" style="15" bestFit="1" customWidth="1"/>
    <col min="5" max="5" width="8.375" style="15" bestFit="1" customWidth="1"/>
    <col min="6" max="6" width="22.75390625" style="15" bestFit="1" customWidth="1"/>
    <col min="7" max="7" width="26.25390625" style="15" bestFit="1" customWidth="1"/>
    <col min="8" max="10" width="5.625" style="15" bestFit="1" customWidth="1"/>
    <col min="11" max="11" width="4.625" style="15" bestFit="1" customWidth="1"/>
    <col min="12" max="12" width="11.375" style="15" customWidth="1"/>
    <col min="13" max="13" width="8.625" style="15" bestFit="1" customWidth="1"/>
    <col min="14" max="14" width="15.375" style="15" bestFit="1" customWidth="1"/>
  </cols>
  <sheetData>
    <row r="1" spans="1:14" s="1" customFormat="1" ht="15" customHeight="1">
      <c r="A1" s="129" t="s">
        <v>513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1" customFormat="1" ht="82.5" customHeight="1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2" customFormat="1" ht="15.75" customHeight="1">
      <c r="A3" s="135" t="s">
        <v>310</v>
      </c>
      <c r="B3" s="140" t="s">
        <v>0</v>
      </c>
      <c r="C3" s="126" t="s">
        <v>430</v>
      </c>
      <c r="D3" s="40" t="s">
        <v>426</v>
      </c>
      <c r="E3" s="141" t="s">
        <v>9</v>
      </c>
      <c r="F3" s="141" t="s">
        <v>7</v>
      </c>
      <c r="G3" s="128" t="s">
        <v>428</v>
      </c>
      <c r="H3" s="141" t="s">
        <v>3</v>
      </c>
      <c r="I3" s="141"/>
      <c r="J3" s="141"/>
      <c r="K3" s="141"/>
      <c r="L3" s="128" t="s">
        <v>429</v>
      </c>
      <c r="M3" s="141" t="s">
        <v>6</v>
      </c>
      <c r="N3" s="144" t="s">
        <v>5</v>
      </c>
    </row>
    <row r="4" spans="1:14" s="2" customFormat="1" ht="16.5" customHeight="1" thickBot="1">
      <c r="A4" s="136"/>
      <c r="B4" s="125"/>
      <c r="C4" s="127"/>
      <c r="D4" s="39" t="s">
        <v>427</v>
      </c>
      <c r="E4" s="127"/>
      <c r="F4" s="127"/>
      <c r="G4" s="127"/>
      <c r="H4" s="3">
        <v>1</v>
      </c>
      <c r="I4" s="3">
        <v>2</v>
      </c>
      <c r="J4" s="3">
        <v>3</v>
      </c>
      <c r="K4" s="3" t="s">
        <v>8</v>
      </c>
      <c r="L4" s="127"/>
      <c r="M4" s="127"/>
      <c r="N4" s="138"/>
    </row>
    <row r="5" spans="2:13" ht="15.75">
      <c r="B5" s="139" t="s">
        <v>85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4" ht="12.75">
      <c r="A6" s="44">
        <v>1</v>
      </c>
      <c r="B6" s="16" t="s">
        <v>288</v>
      </c>
      <c r="C6" s="16" t="s">
        <v>289</v>
      </c>
      <c r="D6" s="16" t="s">
        <v>290</v>
      </c>
      <c r="E6" s="16" t="str">
        <f>"0,6222"</f>
        <v>0,6222</v>
      </c>
      <c r="F6" s="16" t="s">
        <v>35</v>
      </c>
      <c r="G6" s="16" t="s">
        <v>291</v>
      </c>
      <c r="H6" s="63" t="s">
        <v>48</v>
      </c>
      <c r="I6" s="79" t="s">
        <v>292</v>
      </c>
      <c r="J6" s="79" t="s">
        <v>292</v>
      </c>
      <c r="K6" s="82"/>
      <c r="L6" s="81" t="s">
        <v>48</v>
      </c>
      <c r="M6" s="81" t="str">
        <f>"143,0945"</f>
        <v>143,0945</v>
      </c>
      <c r="N6" s="16" t="s">
        <v>433</v>
      </c>
    </row>
    <row r="8" spans="2:7" ht="15.75">
      <c r="B8" s="25"/>
      <c r="C8" s="25"/>
      <c r="D8" s="25"/>
      <c r="E8" s="25"/>
      <c r="F8" s="35"/>
      <c r="G8" s="25"/>
    </row>
    <row r="9" spans="2:7" ht="15.75">
      <c r="B9" s="25"/>
      <c r="C9" s="25"/>
      <c r="D9" s="25"/>
      <c r="E9" s="25"/>
      <c r="F9" s="35"/>
      <c r="G9" s="25"/>
    </row>
    <row r="10" spans="2:7" ht="15.75">
      <c r="B10" s="25"/>
      <c r="C10" s="25"/>
      <c r="D10" s="25"/>
      <c r="E10" s="25"/>
      <c r="F10" s="35"/>
      <c r="G10" s="25"/>
    </row>
    <row r="11" spans="2:7" ht="15.75">
      <c r="B11" s="25"/>
      <c r="C11" s="25"/>
      <c r="D11" s="25"/>
      <c r="E11" s="25"/>
      <c r="F11" s="35"/>
      <c r="G11" s="25"/>
    </row>
    <row r="12" spans="2:7" ht="15.75">
      <c r="B12" s="25"/>
      <c r="C12" s="25"/>
      <c r="D12" s="25"/>
      <c r="E12" s="25"/>
      <c r="F12" s="35"/>
      <c r="G12" s="25"/>
    </row>
    <row r="13" spans="2:7" ht="15.75">
      <c r="B13" s="25"/>
      <c r="C13" s="25"/>
      <c r="D13" s="25"/>
      <c r="E13" s="25"/>
      <c r="F13" s="35"/>
      <c r="G13" s="25"/>
    </row>
    <row r="14" spans="2:7" ht="15.75">
      <c r="B14" s="25"/>
      <c r="C14" s="25"/>
      <c r="D14" s="25"/>
      <c r="E14" s="25"/>
      <c r="F14" s="35"/>
      <c r="G14" s="25"/>
    </row>
    <row r="15" spans="2:7" ht="12.75">
      <c r="B15" s="25"/>
      <c r="C15" s="25"/>
      <c r="D15" s="25"/>
      <c r="E15" s="25"/>
      <c r="F15" s="25"/>
      <c r="G15" s="25"/>
    </row>
    <row r="16" spans="2:7" ht="18">
      <c r="B16" s="31"/>
      <c r="C16" s="31"/>
      <c r="D16" s="25"/>
      <c r="E16" s="25"/>
      <c r="F16" s="25"/>
      <c r="G16" s="25"/>
    </row>
    <row r="17" spans="2:7" ht="15.75">
      <c r="B17" s="32"/>
      <c r="C17" s="32"/>
      <c r="D17" s="25"/>
      <c r="E17" s="25"/>
      <c r="F17" s="25"/>
      <c r="G17" s="25"/>
    </row>
    <row r="18" spans="2:7" ht="13.5">
      <c r="B18" s="33"/>
      <c r="C18" s="34"/>
      <c r="D18" s="25"/>
      <c r="E18" s="25"/>
      <c r="F18" s="25"/>
      <c r="G18" s="25"/>
    </row>
    <row r="19" spans="2:7" ht="13.5">
      <c r="B19" s="28"/>
      <c r="C19" s="28"/>
      <c r="D19" s="28"/>
      <c r="E19" s="28"/>
      <c r="F19" s="28"/>
      <c r="G19" s="25"/>
    </row>
    <row r="20" spans="2:7" ht="12.75">
      <c r="B20" s="29"/>
      <c r="C20" s="25"/>
      <c r="D20" s="25"/>
      <c r="E20" s="25"/>
      <c r="F20" s="30"/>
      <c r="G20" s="25"/>
    </row>
    <row r="21" spans="2:7" ht="12.75">
      <c r="B21" s="25"/>
      <c r="C21" s="25"/>
      <c r="D21" s="25"/>
      <c r="E21" s="25"/>
      <c r="F21" s="25"/>
      <c r="G21" s="25"/>
    </row>
  </sheetData>
  <sheetProtection/>
  <mergeCells count="12">
    <mergeCell ref="B5:M5"/>
    <mergeCell ref="B3:B4"/>
    <mergeCell ref="C3:C4"/>
    <mergeCell ref="E3:E4"/>
    <mergeCell ref="F3:F4"/>
    <mergeCell ref="G3:G4"/>
    <mergeCell ref="H3:K3"/>
    <mergeCell ref="A1:N2"/>
    <mergeCell ref="A3:A4"/>
    <mergeCell ref="L3:L4"/>
    <mergeCell ref="M3:M4"/>
    <mergeCell ref="N3:N4"/>
  </mergeCell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B1">
      <selection activeCell="A1" sqref="A1:N2"/>
    </sheetView>
  </sheetViews>
  <sheetFormatPr defaultColWidth="8.75390625" defaultRowHeight="12.75"/>
  <cols>
    <col min="1" max="1" width="8.75390625" style="0" customWidth="1"/>
    <col min="2" max="2" width="26.00390625" style="15" bestFit="1" customWidth="1"/>
    <col min="3" max="3" width="28.375" style="15" bestFit="1" customWidth="1"/>
    <col min="4" max="4" width="10.625" style="15" bestFit="1" customWidth="1"/>
    <col min="5" max="5" width="8.375" style="15" bestFit="1" customWidth="1"/>
    <col min="6" max="6" width="22.75390625" style="15" bestFit="1" customWidth="1"/>
    <col min="7" max="7" width="30.00390625" style="15" customWidth="1"/>
    <col min="8" max="11" width="5.625" style="15" bestFit="1" customWidth="1"/>
    <col min="12" max="12" width="11.00390625" style="15" customWidth="1"/>
    <col min="13" max="13" width="8.625" style="15" bestFit="1" customWidth="1"/>
    <col min="14" max="14" width="20.125" style="15" customWidth="1"/>
  </cols>
  <sheetData>
    <row r="1" spans="1:14" s="1" customFormat="1" ht="15" customHeight="1">
      <c r="A1" s="129" t="s">
        <v>514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1" customFormat="1" ht="80.25" customHeight="1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2" customFormat="1" ht="18" customHeight="1">
      <c r="A3" s="135" t="s">
        <v>310</v>
      </c>
      <c r="B3" s="140" t="s">
        <v>0</v>
      </c>
      <c r="C3" s="126" t="s">
        <v>430</v>
      </c>
      <c r="D3" s="40" t="s">
        <v>426</v>
      </c>
      <c r="E3" s="141" t="s">
        <v>9</v>
      </c>
      <c r="F3" s="141" t="s">
        <v>7</v>
      </c>
      <c r="G3" s="128" t="s">
        <v>428</v>
      </c>
      <c r="H3" s="141" t="s">
        <v>3</v>
      </c>
      <c r="I3" s="141"/>
      <c r="J3" s="141"/>
      <c r="K3" s="141"/>
      <c r="L3" s="128" t="s">
        <v>429</v>
      </c>
      <c r="M3" s="141" t="s">
        <v>6</v>
      </c>
      <c r="N3" s="144" t="s">
        <v>5</v>
      </c>
    </row>
    <row r="4" spans="1:14" s="2" customFormat="1" ht="15.75" customHeight="1" thickBot="1">
      <c r="A4" s="136"/>
      <c r="B4" s="125"/>
      <c r="C4" s="127"/>
      <c r="D4" s="39" t="s">
        <v>427</v>
      </c>
      <c r="E4" s="127"/>
      <c r="F4" s="127"/>
      <c r="G4" s="127"/>
      <c r="H4" s="3">
        <v>1</v>
      </c>
      <c r="I4" s="3">
        <v>2</v>
      </c>
      <c r="J4" s="3">
        <v>3</v>
      </c>
      <c r="K4" s="3" t="s">
        <v>8</v>
      </c>
      <c r="L4" s="127"/>
      <c r="M4" s="127"/>
      <c r="N4" s="138"/>
    </row>
    <row r="5" spans="1:13" ht="15.75">
      <c r="A5" s="37"/>
      <c r="B5" s="139" t="s">
        <v>110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4" ht="12.75">
      <c r="A6" s="44">
        <v>1</v>
      </c>
      <c r="B6" s="16" t="s">
        <v>116</v>
      </c>
      <c r="C6" s="16" t="s">
        <v>117</v>
      </c>
      <c r="D6" s="16" t="s">
        <v>118</v>
      </c>
      <c r="E6" s="16" t="str">
        <f>"1,0669"</f>
        <v>1,0669</v>
      </c>
      <c r="F6" s="6" t="s">
        <v>467</v>
      </c>
      <c r="G6" s="16" t="s">
        <v>325</v>
      </c>
      <c r="H6" s="63" t="s">
        <v>17</v>
      </c>
      <c r="I6" s="79" t="s">
        <v>20</v>
      </c>
      <c r="J6" s="79" t="s">
        <v>20</v>
      </c>
      <c r="K6" s="82"/>
      <c r="L6" s="81" t="s">
        <v>17</v>
      </c>
      <c r="M6" s="81" t="str">
        <f>"74,6830"</f>
        <v>74,6830</v>
      </c>
      <c r="N6" s="16" t="s">
        <v>315</v>
      </c>
    </row>
    <row r="7" ht="12.75">
      <c r="A7" s="46"/>
    </row>
    <row r="8" spans="1:13" ht="15.75">
      <c r="A8" s="46"/>
      <c r="B8" s="123" t="s">
        <v>67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4" ht="12.75">
      <c r="A9" s="44">
        <v>1</v>
      </c>
      <c r="B9" s="16" t="s">
        <v>270</v>
      </c>
      <c r="C9" s="16" t="s">
        <v>271</v>
      </c>
      <c r="D9" s="16" t="s">
        <v>272</v>
      </c>
      <c r="E9" s="16" t="str">
        <f>"0,9289"</f>
        <v>0,9289</v>
      </c>
      <c r="F9" s="6" t="s">
        <v>467</v>
      </c>
      <c r="G9" s="16" t="s">
        <v>15</v>
      </c>
      <c r="H9" s="63" t="s">
        <v>22</v>
      </c>
      <c r="I9" s="63" t="s">
        <v>273</v>
      </c>
      <c r="J9" s="63" t="s">
        <v>71</v>
      </c>
      <c r="K9" s="63" t="s">
        <v>72</v>
      </c>
      <c r="L9" s="81" t="s">
        <v>71</v>
      </c>
      <c r="M9" s="81" t="str">
        <f>"106,5448"</f>
        <v>106,5448</v>
      </c>
      <c r="N9" s="16" t="s">
        <v>322</v>
      </c>
    </row>
    <row r="10" ht="12.75">
      <c r="A10" s="46"/>
    </row>
    <row r="11" spans="1:13" ht="15.75">
      <c r="A11" s="46"/>
      <c r="B11" s="123" t="s">
        <v>23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</row>
    <row r="12" spans="1:14" ht="12.75">
      <c r="A12" s="44">
        <v>1</v>
      </c>
      <c r="B12" s="16" t="s">
        <v>274</v>
      </c>
      <c r="C12" s="16" t="s">
        <v>275</v>
      </c>
      <c r="D12" s="16" t="s">
        <v>276</v>
      </c>
      <c r="E12" s="16" t="str">
        <f>"0,8453"</f>
        <v>0,8453</v>
      </c>
      <c r="F12" s="16" t="s">
        <v>14</v>
      </c>
      <c r="G12" s="16" t="s">
        <v>15</v>
      </c>
      <c r="H12" s="63" t="s">
        <v>77</v>
      </c>
      <c r="I12" s="63" t="s">
        <v>71</v>
      </c>
      <c r="J12" s="63" t="s">
        <v>91</v>
      </c>
      <c r="K12" s="82"/>
      <c r="L12" s="81" t="s">
        <v>91</v>
      </c>
      <c r="M12" s="81" t="str">
        <f>"86,6381"</f>
        <v>86,6381</v>
      </c>
      <c r="N12" s="16" t="s">
        <v>487</v>
      </c>
    </row>
    <row r="13" ht="12.75">
      <c r="A13" s="46"/>
    </row>
    <row r="14" spans="1:13" ht="15.75">
      <c r="A14" s="46"/>
      <c r="B14" s="123" t="s">
        <v>110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</row>
    <row r="15" spans="1:14" ht="12.75">
      <c r="A15" s="44">
        <v>1</v>
      </c>
      <c r="B15" s="16" t="s">
        <v>277</v>
      </c>
      <c r="C15" s="16" t="s">
        <v>278</v>
      </c>
      <c r="D15" s="16" t="s">
        <v>113</v>
      </c>
      <c r="E15" s="16" t="str">
        <f>"0,8992"</f>
        <v>0,8992</v>
      </c>
      <c r="F15" s="6" t="s">
        <v>467</v>
      </c>
      <c r="G15" s="16" t="s">
        <v>15</v>
      </c>
      <c r="H15" s="63" t="s">
        <v>26</v>
      </c>
      <c r="I15" s="63" t="s">
        <v>40</v>
      </c>
      <c r="J15" s="63" t="s">
        <v>28</v>
      </c>
      <c r="K15" s="79" t="s">
        <v>58</v>
      </c>
      <c r="L15" s="81" t="s">
        <v>28</v>
      </c>
      <c r="M15" s="81" t="str">
        <f>"121,3987"</f>
        <v>121,3987</v>
      </c>
      <c r="N15" s="16" t="s">
        <v>433</v>
      </c>
    </row>
    <row r="16" ht="12.75">
      <c r="A16" s="46"/>
    </row>
    <row r="17" spans="1:13" ht="15.75">
      <c r="A17" s="46"/>
      <c r="B17" s="123" t="s">
        <v>121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</row>
    <row r="18" spans="1:14" ht="12.75">
      <c r="A18" s="44">
        <v>1</v>
      </c>
      <c r="B18" s="16" t="s">
        <v>279</v>
      </c>
      <c r="C18" s="16" t="s">
        <v>500</v>
      </c>
      <c r="D18" s="16" t="s">
        <v>280</v>
      </c>
      <c r="E18" s="16" t="str">
        <f>"0,8328"</f>
        <v>0,8328</v>
      </c>
      <c r="F18" s="6" t="s">
        <v>467</v>
      </c>
      <c r="G18" s="16" t="s">
        <v>15</v>
      </c>
      <c r="H18" s="79" t="s">
        <v>26</v>
      </c>
      <c r="I18" s="63" t="s">
        <v>57</v>
      </c>
      <c r="J18" s="63" t="s">
        <v>40</v>
      </c>
      <c r="K18" s="82"/>
      <c r="L18" s="81">
        <v>127.5</v>
      </c>
      <c r="M18" s="81" t="str">
        <f>"106,1884"</f>
        <v>106,1884</v>
      </c>
      <c r="N18" s="16" t="s">
        <v>489</v>
      </c>
    </row>
    <row r="19" ht="12.75">
      <c r="A19" s="46"/>
    </row>
    <row r="20" spans="1:13" ht="15.75">
      <c r="A20" s="46"/>
      <c r="B20" s="123" t="s">
        <v>23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1:14" ht="12.75">
      <c r="A21" s="44">
        <v>1</v>
      </c>
      <c r="B21" s="16" t="s">
        <v>281</v>
      </c>
      <c r="C21" s="16" t="s">
        <v>282</v>
      </c>
      <c r="D21" s="16" t="s">
        <v>283</v>
      </c>
      <c r="E21" s="16" t="str">
        <f>"0,6899"</f>
        <v>0,6899</v>
      </c>
      <c r="F21" s="6" t="s">
        <v>467</v>
      </c>
      <c r="G21" s="16" t="s">
        <v>15</v>
      </c>
      <c r="H21" s="63" t="s">
        <v>92</v>
      </c>
      <c r="I21" s="63" t="s">
        <v>55</v>
      </c>
      <c r="J21" s="63" t="s">
        <v>284</v>
      </c>
      <c r="K21" s="82"/>
      <c r="L21" s="81">
        <v>182.5</v>
      </c>
      <c r="M21" s="81" t="str">
        <f>"125,9067"</f>
        <v>125,9067</v>
      </c>
      <c r="N21" s="16" t="s">
        <v>433</v>
      </c>
    </row>
    <row r="22" ht="12.75">
      <c r="A22" s="46"/>
    </row>
    <row r="23" spans="1:13" ht="15.75">
      <c r="A23" s="46"/>
      <c r="B23" s="123" t="s">
        <v>42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</row>
    <row r="24" spans="1:14" ht="12.75">
      <c r="A24" s="44">
        <v>1</v>
      </c>
      <c r="B24" s="16" t="s">
        <v>43</v>
      </c>
      <c r="C24" s="16" t="s">
        <v>44</v>
      </c>
      <c r="D24" s="16" t="s">
        <v>45</v>
      </c>
      <c r="E24" s="16" t="str">
        <f>"0,6589"</f>
        <v>0,6589</v>
      </c>
      <c r="F24" s="6" t="s">
        <v>467</v>
      </c>
      <c r="G24" s="16" t="s">
        <v>15</v>
      </c>
      <c r="H24" s="63" t="s">
        <v>49</v>
      </c>
      <c r="I24" s="79" t="s">
        <v>50</v>
      </c>
      <c r="J24" s="63" t="s">
        <v>50</v>
      </c>
      <c r="K24" s="82"/>
      <c r="L24" s="81" t="s">
        <v>50</v>
      </c>
      <c r="M24" s="81" t="str">
        <f>"164,7375"</f>
        <v>164,7375</v>
      </c>
      <c r="N24" s="16" t="s">
        <v>433</v>
      </c>
    </row>
    <row r="25" ht="12.75">
      <c r="A25" s="46"/>
    </row>
    <row r="26" spans="1:13" ht="15.75">
      <c r="A26" s="46"/>
      <c r="B26" s="123" t="s">
        <v>85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</row>
    <row r="27" spans="1:14" ht="12.75">
      <c r="A27" s="104">
        <v>1</v>
      </c>
      <c r="B27" s="101" t="s">
        <v>285</v>
      </c>
      <c r="C27" s="17" t="s">
        <v>499</v>
      </c>
      <c r="D27" s="17" t="s">
        <v>286</v>
      </c>
      <c r="E27" s="110" t="str">
        <f>"0,6184"</f>
        <v>0,6184</v>
      </c>
      <c r="F27" s="7" t="s">
        <v>467</v>
      </c>
      <c r="G27" s="101" t="s">
        <v>15</v>
      </c>
      <c r="H27" s="66" t="s">
        <v>41</v>
      </c>
      <c r="I27" s="66" t="s">
        <v>74</v>
      </c>
      <c r="J27" s="83" t="s">
        <v>59</v>
      </c>
      <c r="K27" s="84"/>
      <c r="L27" s="85" t="s">
        <v>74</v>
      </c>
      <c r="M27" s="113" t="str">
        <f>"126,7822"</f>
        <v>126,7822</v>
      </c>
      <c r="N27" s="17" t="s">
        <v>490</v>
      </c>
    </row>
    <row r="28" spans="1:14" ht="12.75">
      <c r="A28" s="106">
        <v>1</v>
      </c>
      <c r="B28" s="103" t="s">
        <v>207</v>
      </c>
      <c r="C28" s="18" t="s">
        <v>208</v>
      </c>
      <c r="D28" s="18" t="s">
        <v>209</v>
      </c>
      <c r="E28" s="112" t="str">
        <f>"0,6181"</f>
        <v>0,6181</v>
      </c>
      <c r="F28" s="8" t="s">
        <v>467</v>
      </c>
      <c r="G28" s="103" t="s">
        <v>325</v>
      </c>
      <c r="H28" s="69" t="s">
        <v>36</v>
      </c>
      <c r="I28" s="86" t="s">
        <v>287</v>
      </c>
      <c r="J28" s="69" t="s">
        <v>287</v>
      </c>
      <c r="K28" s="87"/>
      <c r="L28" s="88" t="s">
        <v>287</v>
      </c>
      <c r="M28" s="114" t="str">
        <f>"122,9401"</f>
        <v>122,9401</v>
      </c>
      <c r="N28" s="18" t="s">
        <v>433</v>
      </c>
    </row>
    <row r="30" spans="2:6" ht="15.75">
      <c r="B30" s="25"/>
      <c r="C30" s="25"/>
      <c r="D30" s="25"/>
      <c r="E30" s="25"/>
      <c r="F30" s="35"/>
    </row>
    <row r="31" spans="2:6" ht="15.75">
      <c r="B31" s="25"/>
      <c r="C31" s="25"/>
      <c r="D31" s="25"/>
      <c r="E31" s="25"/>
      <c r="F31" s="35"/>
    </row>
    <row r="32" spans="2:6" ht="15.75">
      <c r="B32" s="25"/>
      <c r="C32" s="25"/>
      <c r="D32" s="25"/>
      <c r="E32" s="25"/>
      <c r="F32" s="35"/>
    </row>
    <row r="33" spans="2:6" ht="15.75">
      <c r="B33" s="25"/>
      <c r="C33" s="25"/>
      <c r="D33" s="25"/>
      <c r="E33" s="25"/>
      <c r="F33" s="35"/>
    </row>
    <row r="34" spans="2:6" ht="15.75">
      <c r="B34" s="25"/>
      <c r="C34" s="25"/>
      <c r="D34" s="25"/>
      <c r="E34" s="25"/>
      <c r="F34" s="35"/>
    </row>
    <row r="35" spans="2:6" ht="15.75">
      <c r="B35" s="25"/>
      <c r="C35" s="25"/>
      <c r="D35" s="25"/>
      <c r="E35" s="25"/>
      <c r="F35" s="35"/>
    </row>
    <row r="36" spans="2:6" ht="15.75">
      <c r="B36" s="25"/>
      <c r="C36" s="25"/>
      <c r="D36" s="25"/>
      <c r="E36" s="25"/>
      <c r="F36" s="35"/>
    </row>
    <row r="37" spans="2:6" ht="12.75">
      <c r="B37" s="25"/>
      <c r="C37" s="25"/>
      <c r="D37" s="25"/>
      <c r="E37" s="25"/>
      <c r="F37" s="25"/>
    </row>
    <row r="38" spans="2:7" ht="18">
      <c r="B38" s="31"/>
      <c r="C38" s="31"/>
      <c r="D38" s="25"/>
      <c r="E38" s="25"/>
      <c r="F38" s="25"/>
      <c r="G38" s="25"/>
    </row>
    <row r="39" spans="2:7" ht="15.75">
      <c r="B39" s="32"/>
      <c r="C39" s="32"/>
      <c r="D39" s="25"/>
      <c r="E39" s="25"/>
      <c r="F39" s="25"/>
      <c r="G39" s="25"/>
    </row>
    <row r="40" spans="2:7" ht="13.5">
      <c r="B40" s="33"/>
      <c r="C40" s="34"/>
      <c r="D40" s="25"/>
      <c r="E40" s="25"/>
      <c r="F40" s="25"/>
      <c r="G40" s="25"/>
    </row>
    <row r="41" spans="2:7" ht="13.5">
      <c r="B41" s="28"/>
      <c r="C41" s="28"/>
      <c r="D41" s="28"/>
      <c r="E41" s="28"/>
      <c r="F41" s="28"/>
      <c r="G41" s="25"/>
    </row>
    <row r="42" spans="2:7" ht="12.75">
      <c r="B42" s="29"/>
      <c r="C42" s="25"/>
      <c r="D42" s="25"/>
      <c r="E42" s="25"/>
      <c r="F42" s="30"/>
      <c r="G42" s="25"/>
    </row>
    <row r="43" spans="2:7" ht="12.75">
      <c r="B43" s="29"/>
      <c r="C43" s="25"/>
      <c r="D43" s="25"/>
      <c r="E43" s="25"/>
      <c r="F43" s="30"/>
      <c r="G43" s="25"/>
    </row>
    <row r="44" spans="2:7" ht="12.75">
      <c r="B44" s="25"/>
      <c r="C44" s="25"/>
      <c r="D44" s="25"/>
      <c r="E44" s="25"/>
      <c r="F44" s="25"/>
      <c r="G44" s="25"/>
    </row>
    <row r="45" spans="2:7" ht="13.5">
      <c r="B45" s="33"/>
      <c r="C45" s="34"/>
      <c r="D45" s="25"/>
      <c r="E45" s="25"/>
      <c r="F45" s="25"/>
      <c r="G45" s="25"/>
    </row>
    <row r="46" spans="2:7" ht="13.5">
      <c r="B46" s="28"/>
      <c r="C46" s="28"/>
      <c r="D46" s="28"/>
      <c r="E46" s="28"/>
      <c r="F46" s="28"/>
      <c r="G46" s="25"/>
    </row>
    <row r="47" spans="2:7" ht="12.75">
      <c r="B47" s="29"/>
      <c r="C47" s="25"/>
      <c r="D47" s="25"/>
      <c r="E47" s="25"/>
      <c r="F47" s="30"/>
      <c r="G47" s="25"/>
    </row>
    <row r="48" spans="2:7" ht="12.75">
      <c r="B48" s="25"/>
      <c r="C48" s="25"/>
      <c r="D48" s="25"/>
      <c r="E48" s="25"/>
      <c r="F48" s="25"/>
      <c r="G48" s="25"/>
    </row>
    <row r="49" spans="2:7" ht="12.75">
      <c r="B49" s="25"/>
      <c r="C49" s="25"/>
      <c r="D49" s="25"/>
      <c r="E49" s="25"/>
      <c r="F49" s="25"/>
      <c r="G49" s="25"/>
    </row>
    <row r="50" spans="2:7" ht="15.75">
      <c r="B50" s="32"/>
      <c r="C50" s="32"/>
      <c r="D50" s="25"/>
      <c r="E50" s="25"/>
      <c r="F50" s="25"/>
      <c r="G50" s="25"/>
    </row>
    <row r="51" spans="2:7" ht="13.5">
      <c r="B51" s="33"/>
      <c r="C51" s="34"/>
      <c r="D51" s="25"/>
      <c r="E51" s="25"/>
      <c r="F51" s="25"/>
      <c r="G51" s="25"/>
    </row>
    <row r="52" spans="2:7" ht="13.5">
      <c r="B52" s="28"/>
      <c r="C52" s="28"/>
      <c r="D52" s="28"/>
      <c r="E52" s="28"/>
      <c r="F52" s="28"/>
      <c r="G52" s="25"/>
    </row>
    <row r="53" spans="2:7" ht="12.75">
      <c r="B53" s="29"/>
      <c r="C53" s="25"/>
      <c r="D53" s="25"/>
      <c r="E53" s="25"/>
      <c r="F53" s="30"/>
      <c r="G53" s="25"/>
    </row>
    <row r="54" spans="2:7" ht="12.75">
      <c r="B54" s="29"/>
      <c r="C54" s="25"/>
      <c r="D54" s="25"/>
      <c r="E54" s="25"/>
      <c r="F54" s="30"/>
      <c r="G54" s="25"/>
    </row>
    <row r="55" spans="2:7" ht="12.75">
      <c r="B55" s="25"/>
      <c r="C55" s="25"/>
      <c r="D55" s="25"/>
      <c r="E55" s="25"/>
      <c r="F55" s="25"/>
      <c r="G55" s="25"/>
    </row>
    <row r="56" spans="2:7" ht="13.5">
      <c r="B56" s="33"/>
      <c r="C56" s="34"/>
      <c r="D56" s="25"/>
      <c r="E56" s="25"/>
      <c r="F56" s="25"/>
      <c r="G56" s="25"/>
    </row>
    <row r="57" spans="2:7" ht="13.5">
      <c r="B57" s="28"/>
      <c r="C57" s="28"/>
      <c r="D57" s="28"/>
      <c r="E57" s="28"/>
      <c r="F57" s="28"/>
      <c r="G57" s="25"/>
    </row>
    <row r="58" spans="2:7" ht="12.75">
      <c r="B58" s="29"/>
      <c r="C58" s="25"/>
      <c r="D58" s="25"/>
      <c r="E58" s="25"/>
      <c r="F58" s="30"/>
      <c r="G58" s="25"/>
    </row>
    <row r="59" spans="2:7" ht="12.75">
      <c r="B59" s="29"/>
      <c r="C59" s="25"/>
      <c r="D59" s="25"/>
      <c r="E59" s="25"/>
      <c r="F59" s="30"/>
      <c r="G59" s="25"/>
    </row>
    <row r="60" spans="2:7" ht="12.75">
      <c r="B60" s="25"/>
      <c r="C60" s="25"/>
      <c r="D60" s="25"/>
      <c r="E60" s="25"/>
      <c r="F60" s="25"/>
      <c r="G60" s="25"/>
    </row>
    <row r="61" spans="2:7" ht="13.5">
      <c r="B61" s="33"/>
      <c r="C61" s="34"/>
      <c r="D61" s="25"/>
      <c r="E61" s="25"/>
      <c r="F61" s="25"/>
      <c r="G61" s="25"/>
    </row>
    <row r="62" spans="2:7" ht="13.5">
      <c r="B62" s="28"/>
      <c r="C62" s="28"/>
      <c r="D62" s="28"/>
      <c r="E62" s="28"/>
      <c r="F62" s="28"/>
      <c r="G62" s="25"/>
    </row>
    <row r="63" spans="2:7" ht="12.75">
      <c r="B63" s="29"/>
      <c r="C63" s="25"/>
      <c r="D63" s="25"/>
      <c r="E63" s="25"/>
      <c r="F63" s="30"/>
      <c r="G63" s="25"/>
    </row>
    <row r="64" spans="2:7" ht="12.75">
      <c r="B64" s="25"/>
      <c r="C64" s="25"/>
      <c r="D64" s="25"/>
      <c r="E64" s="25"/>
      <c r="F64" s="25"/>
      <c r="G64" s="25"/>
    </row>
    <row r="65" spans="2:7" ht="13.5">
      <c r="B65" s="33"/>
      <c r="C65" s="34"/>
      <c r="D65" s="25"/>
      <c r="E65" s="25"/>
      <c r="F65" s="25"/>
      <c r="G65" s="25"/>
    </row>
    <row r="66" spans="2:7" ht="13.5">
      <c r="B66" s="28"/>
      <c r="C66" s="28"/>
      <c r="D66" s="28"/>
      <c r="E66" s="28"/>
      <c r="F66" s="28"/>
      <c r="G66" s="25"/>
    </row>
    <row r="67" spans="2:7" ht="12.75">
      <c r="B67" s="29"/>
      <c r="C67" s="25"/>
      <c r="D67" s="25"/>
      <c r="E67" s="25"/>
      <c r="F67" s="30"/>
      <c r="G67" s="25"/>
    </row>
    <row r="68" spans="2:7" ht="12.75">
      <c r="B68" s="25"/>
      <c r="C68" s="25"/>
      <c r="D68" s="25"/>
      <c r="E68" s="25"/>
      <c r="F68" s="25"/>
      <c r="G68" s="25"/>
    </row>
    <row r="69" spans="2:7" ht="12.75">
      <c r="B69" s="25"/>
      <c r="C69" s="25"/>
      <c r="D69" s="25"/>
      <c r="E69" s="25"/>
      <c r="F69" s="25"/>
      <c r="G69" s="25"/>
    </row>
    <row r="70" spans="2:7" ht="12.75">
      <c r="B70" s="25"/>
      <c r="C70" s="25"/>
      <c r="D70" s="25"/>
      <c r="E70" s="25"/>
      <c r="F70" s="25"/>
      <c r="G70" s="25"/>
    </row>
    <row r="71" spans="2:7" ht="12.75">
      <c r="B71" s="25"/>
      <c r="C71" s="25"/>
      <c r="D71" s="25"/>
      <c r="E71" s="25"/>
      <c r="F71" s="25"/>
      <c r="G71" s="25"/>
    </row>
    <row r="72" spans="2:7" ht="12.75">
      <c r="B72" s="25"/>
      <c r="C72" s="25"/>
      <c r="D72" s="25"/>
      <c r="E72" s="25"/>
      <c r="F72" s="25"/>
      <c r="G72" s="25"/>
    </row>
    <row r="73" spans="2:7" ht="12.75">
      <c r="B73" s="25"/>
      <c r="C73" s="25"/>
      <c r="D73" s="25"/>
      <c r="E73" s="25"/>
      <c r="F73" s="25"/>
      <c r="G73" s="25"/>
    </row>
  </sheetData>
  <sheetProtection/>
  <mergeCells count="19">
    <mergeCell ref="A1:N2"/>
    <mergeCell ref="A3:A4"/>
    <mergeCell ref="N3:N4"/>
    <mergeCell ref="B5:M5"/>
    <mergeCell ref="B8:M8"/>
    <mergeCell ref="B11:M11"/>
    <mergeCell ref="B3:B4"/>
    <mergeCell ref="C3:C4"/>
    <mergeCell ref="E3:E4"/>
    <mergeCell ref="F3:F4"/>
    <mergeCell ref="B14:M14"/>
    <mergeCell ref="B17:M17"/>
    <mergeCell ref="B20:M20"/>
    <mergeCell ref="B23:M23"/>
    <mergeCell ref="B26:M26"/>
    <mergeCell ref="L3:L4"/>
    <mergeCell ref="M3:M4"/>
    <mergeCell ref="G3:G4"/>
    <mergeCell ref="H3:K3"/>
  </mergeCell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workbookViewId="0" topLeftCell="A1">
      <selection activeCell="A1" sqref="A1:Q2"/>
    </sheetView>
  </sheetViews>
  <sheetFormatPr defaultColWidth="9.125" defaultRowHeight="12.75"/>
  <cols>
    <col min="1" max="1" width="9.125" style="1" customWidth="1"/>
    <col min="2" max="2" width="28.25390625" style="4" bestFit="1" customWidth="1"/>
    <col min="3" max="3" width="28.625" style="5" bestFit="1" customWidth="1"/>
    <col min="4" max="4" width="10.625" style="5" bestFit="1" customWidth="1"/>
    <col min="5" max="5" width="22.75390625" style="5" bestFit="1" customWidth="1"/>
    <col min="6" max="6" width="29.00390625" style="5" bestFit="1" customWidth="1"/>
    <col min="7" max="8" width="4.625" style="1" bestFit="1" customWidth="1"/>
    <col min="9" max="9" width="5.625" style="1" bestFit="1" customWidth="1"/>
    <col min="10" max="14" width="4.625" style="1" bestFit="1" customWidth="1"/>
    <col min="15" max="15" width="11.125" style="4" customWidth="1"/>
    <col min="16" max="16" width="7.625" style="1" bestFit="1" customWidth="1"/>
    <col min="17" max="17" width="15.375" style="5" bestFit="1" customWidth="1"/>
    <col min="18" max="16384" width="9.125" style="1" customWidth="1"/>
  </cols>
  <sheetData>
    <row r="1" spans="1:17" ht="15" customHeight="1">
      <c r="A1" s="129" t="s">
        <v>526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</row>
    <row r="2" spans="1:17" ht="89.25" customHeight="1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4"/>
    </row>
    <row r="3" spans="1:17" s="2" customFormat="1" ht="15" customHeight="1">
      <c r="A3" s="135" t="s">
        <v>310</v>
      </c>
      <c r="B3" s="124" t="s">
        <v>0</v>
      </c>
      <c r="C3" s="126" t="s">
        <v>430</v>
      </c>
      <c r="D3" s="40" t="s">
        <v>426</v>
      </c>
      <c r="E3" s="128" t="s">
        <v>7</v>
      </c>
      <c r="F3" s="128" t="s">
        <v>428</v>
      </c>
      <c r="G3" s="128" t="s">
        <v>405</v>
      </c>
      <c r="H3" s="128"/>
      <c r="I3" s="128"/>
      <c r="J3" s="128"/>
      <c r="K3" s="128" t="s">
        <v>406</v>
      </c>
      <c r="L3" s="128"/>
      <c r="M3" s="128"/>
      <c r="N3" s="128"/>
      <c r="O3" s="128" t="s">
        <v>4</v>
      </c>
      <c r="P3" s="149" t="s">
        <v>6</v>
      </c>
      <c r="Q3" s="137" t="s">
        <v>5</v>
      </c>
    </row>
    <row r="4" spans="1:17" s="2" customFormat="1" ht="13.5" customHeight="1" thickBot="1">
      <c r="A4" s="136"/>
      <c r="B4" s="125"/>
      <c r="C4" s="127"/>
      <c r="D4" s="39" t="s">
        <v>427</v>
      </c>
      <c r="E4" s="127"/>
      <c r="F4" s="127"/>
      <c r="G4" s="3">
        <v>1</v>
      </c>
      <c r="H4" s="3">
        <v>2</v>
      </c>
      <c r="I4" s="3">
        <v>3</v>
      </c>
      <c r="J4" s="3" t="s">
        <v>8</v>
      </c>
      <c r="K4" s="3">
        <v>1</v>
      </c>
      <c r="L4" s="3">
        <v>2</v>
      </c>
      <c r="M4" s="3">
        <v>3</v>
      </c>
      <c r="N4" s="3" t="s">
        <v>8</v>
      </c>
      <c r="O4" s="127"/>
      <c r="P4" s="150"/>
      <c r="Q4" s="138"/>
    </row>
    <row r="5" spans="2:16" ht="15.75">
      <c r="B5" s="146" t="s">
        <v>121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</row>
    <row r="6" spans="1:17" ht="12.75">
      <c r="A6" s="42" t="s">
        <v>311</v>
      </c>
      <c r="B6" s="78" t="s">
        <v>404</v>
      </c>
      <c r="C6" s="6" t="s">
        <v>403</v>
      </c>
      <c r="D6" s="6" t="s">
        <v>402</v>
      </c>
      <c r="E6" s="6" t="s">
        <v>467</v>
      </c>
      <c r="F6" s="6" t="s">
        <v>15</v>
      </c>
      <c r="G6" s="63" t="s">
        <v>401</v>
      </c>
      <c r="H6" s="63" t="s">
        <v>400</v>
      </c>
      <c r="I6" s="64" t="s">
        <v>399</v>
      </c>
      <c r="J6" s="65"/>
      <c r="K6" s="63" t="s">
        <v>398</v>
      </c>
      <c r="L6" s="63" t="s">
        <v>397</v>
      </c>
      <c r="M6" s="64" t="s">
        <v>333</v>
      </c>
      <c r="N6" s="65"/>
      <c r="O6" s="42" t="s">
        <v>449</v>
      </c>
      <c r="P6" s="42" t="str">
        <f>"53,1725"</f>
        <v>53,1725</v>
      </c>
      <c r="Q6" s="16" t="s">
        <v>433</v>
      </c>
    </row>
    <row r="7" ht="12.75">
      <c r="A7" s="43"/>
    </row>
    <row r="8" spans="1:16" ht="15.75">
      <c r="A8" s="43"/>
      <c r="B8" s="145" t="s">
        <v>121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</row>
    <row r="9" spans="1:17" ht="12.75">
      <c r="A9" s="42" t="s">
        <v>311</v>
      </c>
      <c r="B9" s="78" t="s">
        <v>396</v>
      </c>
      <c r="C9" s="6" t="s">
        <v>395</v>
      </c>
      <c r="D9" s="6" t="s">
        <v>394</v>
      </c>
      <c r="E9" s="6" t="s">
        <v>467</v>
      </c>
      <c r="F9" s="6" t="s">
        <v>15</v>
      </c>
      <c r="G9" s="63" t="s">
        <v>108</v>
      </c>
      <c r="H9" s="63" t="s">
        <v>125</v>
      </c>
      <c r="I9" s="64" t="s">
        <v>393</v>
      </c>
      <c r="J9" s="65"/>
      <c r="K9" s="64" t="s">
        <v>371</v>
      </c>
      <c r="L9" s="63" t="s">
        <v>371</v>
      </c>
      <c r="M9" s="64" t="s">
        <v>120</v>
      </c>
      <c r="N9" s="65"/>
      <c r="O9" s="42" t="s">
        <v>77</v>
      </c>
      <c r="P9" s="42" t="str">
        <f>"79,8998"</f>
        <v>79,8998</v>
      </c>
      <c r="Q9" s="6" t="s">
        <v>490</v>
      </c>
    </row>
    <row r="10" ht="12.75">
      <c r="A10" s="43"/>
    </row>
    <row r="11" spans="1:16" ht="15.75">
      <c r="A11" s="43"/>
      <c r="B11" s="145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</row>
    <row r="12" spans="1:17" ht="12.75">
      <c r="A12" s="42" t="s">
        <v>311</v>
      </c>
      <c r="B12" s="78" t="s">
        <v>392</v>
      </c>
      <c r="C12" s="6" t="s">
        <v>391</v>
      </c>
      <c r="D12" s="6" t="s">
        <v>390</v>
      </c>
      <c r="E12" s="6" t="s">
        <v>467</v>
      </c>
      <c r="F12" s="6" t="s">
        <v>15</v>
      </c>
      <c r="G12" s="63" t="s">
        <v>108</v>
      </c>
      <c r="H12" s="63" t="s">
        <v>103</v>
      </c>
      <c r="I12" s="64" t="s">
        <v>16</v>
      </c>
      <c r="J12" s="65"/>
      <c r="K12" s="63" t="s">
        <v>371</v>
      </c>
      <c r="L12" s="63" t="s">
        <v>108</v>
      </c>
      <c r="M12" s="63" t="s">
        <v>125</v>
      </c>
      <c r="N12" s="65"/>
      <c r="O12" s="42" t="s">
        <v>38</v>
      </c>
      <c r="P12" s="42" t="str">
        <f>"88,3258"</f>
        <v>88,3258</v>
      </c>
      <c r="Q12" s="16" t="s">
        <v>433</v>
      </c>
    </row>
    <row r="13" ht="12.75">
      <c r="A13" s="43"/>
    </row>
    <row r="14" spans="1:16" ht="15.75">
      <c r="A14" s="43"/>
      <c r="B14" s="145" t="s">
        <v>42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</row>
    <row r="15" spans="1:17" ht="12.75">
      <c r="A15" s="42" t="s">
        <v>311</v>
      </c>
      <c r="B15" s="78" t="s">
        <v>163</v>
      </c>
      <c r="C15" s="6" t="s">
        <v>164</v>
      </c>
      <c r="D15" s="6" t="s">
        <v>389</v>
      </c>
      <c r="E15" s="6" t="s">
        <v>467</v>
      </c>
      <c r="F15" s="6" t="s">
        <v>15</v>
      </c>
      <c r="G15" s="63" t="s">
        <v>17</v>
      </c>
      <c r="H15" s="63" t="s">
        <v>21</v>
      </c>
      <c r="I15" s="63" t="s">
        <v>22</v>
      </c>
      <c r="J15" s="65"/>
      <c r="K15" s="63" t="s">
        <v>108</v>
      </c>
      <c r="L15" s="63" t="s">
        <v>103</v>
      </c>
      <c r="M15" s="64" t="s">
        <v>17</v>
      </c>
      <c r="N15" s="65"/>
      <c r="O15" s="42" t="s">
        <v>155</v>
      </c>
      <c r="P15" s="42" t="str">
        <f>"93,7643"</f>
        <v>93,7643</v>
      </c>
      <c r="Q15" s="16" t="s">
        <v>433</v>
      </c>
    </row>
    <row r="16" ht="12.75">
      <c r="A16" s="43"/>
    </row>
    <row r="17" spans="1:16" ht="15.75">
      <c r="A17" s="43"/>
      <c r="B17" s="145" t="s">
        <v>93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</row>
    <row r="18" spans="1:17" ht="12.75">
      <c r="A18" s="42" t="s">
        <v>311</v>
      </c>
      <c r="B18" s="78" t="s">
        <v>94</v>
      </c>
      <c r="C18" s="6" t="s">
        <v>95</v>
      </c>
      <c r="D18" s="6" t="s">
        <v>96</v>
      </c>
      <c r="E18" s="6" t="s">
        <v>467</v>
      </c>
      <c r="F18" s="6" t="s">
        <v>89</v>
      </c>
      <c r="G18" s="63" t="s">
        <v>21</v>
      </c>
      <c r="H18" s="63" t="s">
        <v>83</v>
      </c>
      <c r="I18" s="63" t="s">
        <v>72</v>
      </c>
      <c r="J18" s="65"/>
      <c r="K18" s="63" t="s">
        <v>103</v>
      </c>
      <c r="L18" s="63" t="s">
        <v>17</v>
      </c>
      <c r="M18" s="64" t="s">
        <v>22</v>
      </c>
      <c r="N18" s="65"/>
      <c r="O18" s="42" t="s">
        <v>55</v>
      </c>
      <c r="P18" s="42" t="str">
        <f>"94,1955"</f>
        <v>94,1955</v>
      </c>
      <c r="Q18" s="16" t="s">
        <v>433</v>
      </c>
    </row>
    <row r="20" spans="5:9" ht="15.75">
      <c r="E20" s="10"/>
      <c r="F20" s="155"/>
      <c r="G20" s="155"/>
      <c r="H20" s="155"/>
      <c r="I20" s="155"/>
    </row>
    <row r="21" ht="15.75">
      <c r="E21" s="10"/>
    </row>
    <row r="22" ht="15.75">
      <c r="E22" s="10"/>
    </row>
    <row r="23" ht="15.75">
      <c r="E23" s="10"/>
    </row>
    <row r="24" ht="15.75">
      <c r="E24" s="10"/>
    </row>
    <row r="25" ht="15.75">
      <c r="E25" s="10"/>
    </row>
    <row r="26" ht="15.75">
      <c r="E26" s="10"/>
    </row>
    <row r="28" spans="2:3" ht="18">
      <c r="B28" s="11"/>
      <c r="C28" s="116"/>
    </row>
    <row r="29" spans="2:3" ht="15.75">
      <c r="B29" s="12"/>
      <c r="C29" s="117"/>
    </row>
    <row r="30" spans="2:3" ht="13.5">
      <c r="B30" s="14"/>
      <c r="C30" s="118"/>
    </row>
    <row r="31" spans="2:5" ht="13.5">
      <c r="B31" s="2"/>
      <c r="C31" s="119"/>
      <c r="D31" s="119"/>
      <c r="E31" s="2"/>
    </row>
    <row r="32" spans="2:5" ht="12.75">
      <c r="B32" s="13"/>
      <c r="E32" s="4"/>
    </row>
    <row r="35" spans="2:3" ht="15.75">
      <c r="B35" s="12"/>
      <c r="C35" s="117"/>
    </row>
    <row r="36" spans="2:3" ht="13.5">
      <c r="B36" s="14"/>
      <c r="C36" s="118"/>
    </row>
    <row r="37" spans="2:5" ht="13.5">
      <c r="B37" s="2"/>
      <c r="C37" s="119"/>
      <c r="D37" s="119"/>
      <c r="E37" s="2"/>
    </row>
    <row r="38" spans="2:5" ht="12.75">
      <c r="B38" s="13"/>
      <c r="E38" s="4"/>
    </row>
    <row r="40" spans="2:3" ht="13.5">
      <c r="B40" s="14"/>
      <c r="C40" s="118"/>
    </row>
    <row r="41" spans="2:5" ht="13.5">
      <c r="B41" s="2"/>
      <c r="C41" s="119"/>
      <c r="D41" s="119"/>
      <c r="E41" s="2"/>
    </row>
    <row r="42" spans="2:5" ht="12.75">
      <c r="B42" s="13"/>
      <c r="E42" s="4"/>
    </row>
    <row r="43" spans="2:5" ht="12.75">
      <c r="B43" s="13"/>
      <c r="E43" s="4"/>
    </row>
    <row r="45" spans="2:3" ht="13.5">
      <c r="B45" s="14"/>
      <c r="C45" s="118"/>
    </row>
    <row r="46" spans="2:5" ht="13.5">
      <c r="B46" s="2"/>
      <c r="C46" s="119"/>
      <c r="D46" s="119"/>
      <c r="E46" s="2"/>
    </row>
    <row r="47" spans="2:5" ht="12.75">
      <c r="B47" s="13"/>
      <c r="E47" s="4"/>
    </row>
  </sheetData>
  <sheetProtection/>
  <mergeCells count="17">
    <mergeCell ref="B14:P14"/>
    <mergeCell ref="B17:P17"/>
    <mergeCell ref="G3:J3"/>
    <mergeCell ref="K3:N3"/>
    <mergeCell ref="B3:B4"/>
    <mergeCell ref="C3:C4"/>
    <mergeCell ref="P3:P4"/>
    <mergeCell ref="F20:I20"/>
    <mergeCell ref="A1:Q2"/>
    <mergeCell ref="A3:A4"/>
    <mergeCell ref="Q3:Q4"/>
    <mergeCell ref="F3:F4"/>
    <mergeCell ref="E3:E4"/>
    <mergeCell ref="O3:O4"/>
    <mergeCell ref="B5:P5"/>
    <mergeCell ref="B8:P8"/>
    <mergeCell ref="B11:P11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workbookViewId="0" topLeftCell="A1">
      <selection activeCell="A1" sqref="A1:P2"/>
    </sheetView>
  </sheetViews>
  <sheetFormatPr defaultColWidth="9.125" defaultRowHeight="12.75"/>
  <cols>
    <col min="1" max="1" width="9.125" style="1" customWidth="1"/>
    <col min="2" max="2" width="28.25390625" style="4" bestFit="1" customWidth="1"/>
    <col min="3" max="3" width="26.62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31.75390625" style="5" bestFit="1" customWidth="1"/>
    <col min="8" max="10" width="5.625" style="1" bestFit="1" customWidth="1"/>
    <col min="11" max="11" width="4.625" style="1" bestFit="1" customWidth="1"/>
    <col min="12" max="12" width="5.625" style="1" bestFit="1" customWidth="1"/>
    <col min="13" max="13" width="10.875" style="1" customWidth="1"/>
    <col min="14" max="14" width="11.625" style="4" customWidth="1"/>
    <col min="15" max="15" width="9.625" style="1" bestFit="1" customWidth="1"/>
    <col min="16" max="16" width="15.375" style="5" bestFit="1" customWidth="1"/>
    <col min="17" max="16384" width="9.125" style="1" customWidth="1"/>
  </cols>
  <sheetData>
    <row r="1" spans="1:16" ht="15" customHeight="1">
      <c r="A1" s="129" t="s">
        <v>527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1"/>
    </row>
    <row r="2" spans="1:16" ht="82.5" customHeight="1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</row>
    <row r="3" spans="1:16" s="2" customFormat="1" ht="15.75" customHeight="1">
      <c r="A3" s="135" t="s">
        <v>310</v>
      </c>
      <c r="B3" s="124" t="s">
        <v>0</v>
      </c>
      <c r="C3" s="126" t="s">
        <v>430</v>
      </c>
      <c r="D3" s="40" t="s">
        <v>426</v>
      </c>
      <c r="E3" s="128" t="s">
        <v>424</v>
      </c>
      <c r="F3" s="128" t="s">
        <v>7</v>
      </c>
      <c r="G3" s="128" t="s">
        <v>428</v>
      </c>
      <c r="H3" s="128" t="s">
        <v>423</v>
      </c>
      <c r="I3" s="128"/>
      <c r="J3" s="128"/>
      <c r="K3" s="128"/>
      <c r="L3" s="128" t="s">
        <v>422</v>
      </c>
      <c r="M3" s="128"/>
      <c r="N3" s="128" t="s">
        <v>4</v>
      </c>
      <c r="O3" s="128" t="s">
        <v>6</v>
      </c>
      <c r="P3" s="137" t="s">
        <v>5</v>
      </c>
    </row>
    <row r="4" spans="1:16" s="2" customFormat="1" ht="18" customHeight="1" thickBot="1">
      <c r="A4" s="136"/>
      <c r="B4" s="125"/>
      <c r="C4" s="127"/>
      <c r="D4" s="39" t="s">
        <v>427</v>
      </c>
      <c r="E4" s="127"/>
      <c r="F4" s="127"/>
      <c r="G4" s="127"/>
      <c r="H4" s="3">
        <v>1</v>
      </c>
      <c r="I4" s="3">
        <v>2</v>
      </c>
      <c r="J4" s="3">
        <v>3</v>
      </c>
      <c r="K4" s="3" t="s">
        <v>8</v>
      </c>
      <c r="L4" s="3" t="s">
        <v>421</v>
      </c>
      <c r="M4" s="3" t="s">
        <v>420</v>
      </c>
      <c r="N4" s="127"/>
      <c r="O4" s="127"/>
      <c r="P4" s="138"/>
    </row>
    <row r="5" spans="2:15" ht="15.75">
      <c r="B5" s="146" t="s">
        <v>419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1:16" ht="12.75">
      <c r="A6" s="42" t="s">
        <v>311</v>
      </c>
      <c r="B6" s="78" t="s">
        <v>134</v>
      </c>
      <c r="C6" s="6" t="s">
        <v>418</v>
      </c>
      <c r="D6" s="6" t="s">
        <v>135</v>
      </c>
      <c r="E6" s="6" t="str">
        <f>"0,7603"</f>
        <v>0,7603</v>
      </c>
      <c r="F6" s="6" t="s">
        <v>35</v>
      </c>
      <c r="G6" s="6" t="s">
        <v>15</v>
      </c>
      <c r="H6" s="63" t="s">
        <v>21</v>
      </c>
      <c r="I6" s="63" t="s">
        <v>22</v>
      </c>
      <c r="J6" s="64" t="s">
        <v>273</v>
      </c>
      <c r="K6" s="65"/>
      <c r="L6" s="42" t="s">
        <v>17</v>
      </c>
      <c r="M6" s="42" t="s">
        <v>374</v>
      </c>
      <c r="N6" s="42" t="s">
        <v>443</v>
      </c>
      <c r="O6" s="42" t="str">
        <f>"3678,3313"</f>
        <v>3678,3313</v>
      </c>
      <c r="P6" s="16" t="s">
        <v>433</v>
      </c>
    </row>
    <row r="7" ht="12.75">
      <c r="A7" s="43"/>
    </row>
    <row r="8" spans="1:15" ht="15.75">
      <c r="A8" s="43"/>
      <c r="B8" s="145" t="s">
        <v>85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16" ht="12.75">
      <c r="A9" s="47" t="s">
        <v>311</v>
      </c>
      <c r="B9" s="98" t="s">
        <v>163</v>
      </c>
      <c r="C9" s="7" t="s">
        <v>417</v>
      </c>
      <c r="D9" s="7" t="s">
        <v>416</v>
      </c>
      <c r="E9" s="120" t="str">
        <f>"0,6749"</f>
        <v>0,6749</v>
      </c>
      <c r="F9" s="7" t="s">
        <v>467</v>
      </c>
      <c r="G9" s="92" t="s">
        <v>15</v>
      </c>
      <c r="H9" s="66" t="s">
        <v>58</v>
      </c>
      <c r="I9" s="66" t="s">
        <v>139</v>
      </c>
      <c r="J9" s="67"/>
      <c r="K9" s="67"/>
      <c r="L9" s="47" t="s">
        <v>83</v>
      </c>
      <c r="M9" s="47" t="s">
        <v>477</v>
      </c>
      <c r="N9" s="47" t="s">
        <v>444</v>
      </c>
      <c r="O9" s="95" t="str">
        <f>"5996,1490"</f>
        <v>5996,1490</v>
      </c>
      <c r="P9" s="17" t="s">
        <v>433</v>
      </c>
    </row>
    <row r="10" spans="1:16" ht="12.75">
      <c r="A10" s="75" t="s">
        <v>312</v>
      </c>
      <c r="B10" s="99" t="s">
        <v>285</v>
      </c>
      <c r="C10" s="9" t="s">
        <v>415</v>
      </c>
      <c r="D10" s="9" t="s">
        <v>286</v>
      </c>
      <c r="E10" s="122" t="str">
        <f>"0,6447"</f>
        <v>0,6447</v>
      </c>
      <c r="F10" s="9" t="s">
        <v>467</v>
      </c>
      <c r="G10" s="93" t="s">
        <v>15</v>
      </c>
      <c r="H10" s="73" t="s">
        <v>73</v>
      </c>
      <c r="I10" s="77" t="s">
        <v>38</v>
      </c>
      <c r="J10" s="77" t="s">
        <v>26</v>
      </c>
      <c r="K10" s="74"/>
      <c r="L10" s="75" t="s">
        <v>83</v>
      </c>
      <c r="M10" s="75" t="s">
        <v>373</v>
      </c>
      <c r="N10" s="75" t="s">
        <v>445</v>
      </c>
      <c r="O10" s="97" t="str">
        <f>"4279,8409"</f>
        <v>4279,8409</v>
      </c>
      <c r="P10" s="9" t="s">
        <v>496</v>
      </c>
    </row>
    <row r="11" spans="1:16" ht="12.75">
      <c r="A11" s="72" t="s">
        <v>311</v>
      </c>
      <c r="B11" s="100" t="s">
        <v>414</v>
      </c>
      <c r="C11" s="8" t="s">
        <v>413</v>
      </c>
      <c r="D11" s="8" t="s">
        <v>412</v>
      </c>
      <c r="E11" s="121" t="str">
        <f>"0,6428"</f>
        <v>0,6428</v>
      </c>
      <c r="F11" s="8" t="s">
        <v>467</v>
      </c>
      <c r="G11" s="94" t="s">
        <v>15</v>
      </c>
      <c r="H11" s="69" t="s">
        <v>28</v>
      </c>
      <c r="I11" s="69" t="s">
        <v>155</v>
      </c>
      <c r="J11" s="69" t="s">
        <v>29</v>
      </c>
      <c r="K11" s="71"/>
      <c r="L11" s="72" t="s">
        <v>83</v>
      </c>
      <c r="M11" s="72" t="s">
        <v>476</v>
      </c>
      <c r="N11" s="72" t="s">
        <v>446</v>
      </c>
      <c r="O11" s="96" t="str">
        <f>"6550,7745"</f>
        <v>6550,7745</v>
      </c>
      <c r="P11" s="18" t="s">
        <v>433</v>
      </c>
    </row>
    <row r="12" ht="12.75">
      <c r="A12" s="43"/>
    </row>
    <row r="13" spans="1:15" ht="15.75">
      <c r="A13" s="43"/>
      <c r="B13" s="145" t="s">
        <v>210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</row>
    <row r="14" spans="1:16" ht="12.75">
      <c r="A14" s="42" t="s">
        <v>311</v>
      </c>
      <c r="B14" s="78" t="s">
        <v>411</v>
      </c>
      <c r="C14" s="6" t="s">
        <v>410</v>
      </c>
      <c r="D14" s="6" t="s">
        <v>409</v>
      </c>
      <c r="E14" s="6" t="str">
        <f>"0,6158"</f>
        <v>0,6158</v>
      </c>
      <c r="F14" s="6" t="s">
        <v>467</v>
      </c>
      <c r="G14" s="6" t="s">
        <v>432</v>
      </c>
      <c r="H14" s="63" t="s">
        <v>58</v>
      </c>
      <c r="I14" s="63" t="s">
        <v>29</v>
      </c>
      <c r="J14" s="64" t="s">
        <v>30</v>
      </c>
      <c r="K14" s="65"/>
      <c r="L14" s="42" t="s">
        <v>71</v>
      </c>
      <c r="M14" s="42" t="s">
        <v>482</v>
      </c>
      <c r="N14" s="42" t="s">
        <v>447</v>
      </c>
      <c r="O14" s="42" t="str">
        <f>"5948,6282"</f>
        <v>5948,6282</v>
      </c>
      <c r="P14" s="16" t="s">
        <v>433</v>
      </c>
    </row>
    <row r="15" ht="12.75">
      <c r="A15" s="43"/>
    </row>
    <row r="16" spans="1:15" ht="15.75">
      <c r="A16" s="43"/>
      <c r="B16" s="145" t="s">
        <v>226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</row>
    <row r="17" spans="1:16" ht="12.75">
      <c r="A17" s="42" t="s">
        <v>311</v>
      </c>
      <c r="B17" s="78" t="s">
        <v>232</v>
      </c>
      <c r="C17" s="6" t="s">
        <v>408</v>
      </c>
      <c r="D17" s="6" t="s">
        <v>407</v>
      </c>
      <c r="E17" s="6" t="str">
        <f>"0,5956"</f>
        <v>0,5956</v>
      </c>
      <c r="F17" s="6" t="s">
        <v>35</v>
      </c>
      <c r="G17" s="6" t="s">
        <v>15</v>
      </c>
      <c r="H17" s="63" t="s">
        <v>30</v>
      </c>
      <c r="I17" s="63" t="s">
        <v>31</v>
      </c>
      <c r="J17" s="63" t="s">
        <v>55</v>
      </c>
      <c r="K17" s="65"/>
      <c r="L17" s="42" t="s">
        <v>73</v>
      </c>
      <c r="M17" s="42" t="s">
        <v>483</v>
      </c>
      <c r="N17" s="42" t="s">
        <v>448</v>
      </c>
      <c r="O17" s="42" t="str">
        <f>"6767,5051"</f>
        <v>6767,5051</v>
      </c>
      <c r="P17" s="16" t="s">
        <v>433</v>
      </c>
    </row>
    <row r="19" ht="15.75">
      <c r="F19" s="10"/>
    </row>
    <row r="20" ht="15.75">
      <c r="F20" s="10"/>
    </row>
    <row r="21" ht="15.75">
      <c r="F21" s="10"/>
    </row>
    <row r="22" ht="15.75">
      <c r="F22" s="10"/>
    </row>
    <row r="23" ht="15.75">
      <c r="F23" s="10"/>
    </row>
    <row r="24" ht="15.75">
      <c r="F24" s="10"/>
    </row>
    <row r="25" ht="15.75">
      <c r="F25" s="10"/>
    </row>
    <row r="27" spans="2:3" ht="18">
      <c r="B27" s="11"/>
      <c r="C27" s="116"/>
    </row>
    <row r="28" spans="2:3" ht="15.75">
      <c r="B28" s="12"/>
      <c r="C28" s="117"/>
    </row>
    <row r="29" spans="2:3" ht="13.5">
      <c r="B29" s="14"/>
      <c r="C29" s="118"/>
    </row>
    <row r="30" spans="2:6" ht="13.5">
      <c r="B30" s="2"/>
      <c r="C30" s="119"/>
      <c r="D30" s="119"/>
      <c r="E30" s="119"/>
      <c r="F30" s="2"/>
    </row>
    <row r="31" spans="2:6" ht="12.75">
      <c r="B31" s="13"/>
      <c r="F31" s="4"/>
    </row>
    <row r="33" spans="2:3" ht="13.5">
      <c r="B33" s="14"/>
      <c r="C33" s="118"/>
    </row>
    <row r="34" spans="2:6" ht="13.5">
      <c r="B34" s="2"/>
      <c r="C34" s="119"/>
      <c r="D34" s="119"/>
      <c r="E34" s="119"/>
      <c r="F34" s="2"/>
    </row>
    <row r="35" spans="2:6" ht="12.75">
      <c r="B35" s="13"/>
      <c r="F35" s="4"/>
    </row>
    <row r="36" spans="2:6" ht="12.75">
      <c r="B36" s="13"/>
      <c r="F36" s="4"/>
    </row>
    <row r="37" spans="2:6" ht="12.75">
      <c r="B37" s="13"/>
      <c r="F37" s="4"/>
    </row>
    <row r="39" spans="2:3" ht="13.5">
      <c r="B39" s="14"/>
      <c r="C39" s="118"/>
    </row>
    <row r="40" spans="2:6" ht="13.5">
      <c r="B40" s="2"/>
      <c r="C40" s="119"/>
      <c r="D40" s="119"/>
      <c r="E40" s="119"/>
      <c r="F40" s="2"/>
    </row>
    <row r="41" spans="2:6" ht="12.75">
      <c r="B41" s="13"/>
      <c r="F41" s="4"/>
    </row>
    <row r="42" spans="2:6" ht="12.75">
      <c r="B42" s="13"/>
      <c r="F42" s="4"/>
    </row>
  </sheetData>
  <sheetProtection/>
  <mergeCells count="16">
    <mergeCell ref="B16:O16"/>
    <mergeCell ref="P3:P4"/>
    <mergeCell ref="G3:G4"/>
    <mergeCell ref="F3:F4"/>
    <mergeCell ref="B5:O5"/>
    <mergeCell ref="B8:O8"/>
    <mergeCell ref="B13:O13"/>
    <mergeCell ref="E3:E4"/>
    <mergeCell ref="N3:N4"/>
    <mergeCell ref="O3:O4"/>
    <mergeCell ref="H3:K3"/>
    <mergeCell ref="L3:M3"/>
    <mergeCell ref="B3:B4"/>
    <mergeCell ref="C3:C4"/>
    <mergeCell ref="A1:P2"/>
    <mergeCell ref="A3:A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 topLeftCell="A1">
      <selection activeCell="A1" sqref="A1:L2"/>
    </sheetView>
  </sheetViews>
  <sheetFormatPr defaultColWidth="9.125" defaultRowHeight="12.75"/>
  <cols>
    <col min="1" max="1" width="9.125" style="1" customWidth="1"/>
    <col min="2" max="2" width="28.25390625" style="4" bestFit="1" customWidth="1"/>
    <col min="3" max="3" width="25.75390625" style="5" customWidth="1"/>
    <col min="4" max="4" width="10.625" style="5" bestFit="1" customWidth="1"/>
    <col min="5" max="5" width="22.75390625" style="5" bestFit="1" customWidth="1"/>
    <col min="6" max="6" width="31.625" style="5" bestFit="1" customWidth="1"/>
    <col min="7" max="9" width="4.625" style="1" bestFit="1" customWidth="1"/>
    <col min="10" max="10" width="4.875" style="1" customWidth="1"/>
    <col min="11" max="11" width="12.00390625" style="4" customWidth="1"/>
    <col min="12" max="12" width="15.375" style="5" bestFit="1" customWidth="1"/>
    <col min="13" max="16384" width="9.125" style="1" customWidth="1"/>
  </cols>
  <sheetData>
    <row r="1" spans="1:12" ht="15" customHeight="1">
      <c r="A1" s="129" t="s">
        <v>525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</row>
    <row r="2" spans="1:12" ht="79.5" customHeight="1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1:12" s="2" customFormat="1" ht="15.75" customHeight="1">
      <c r="A3" s="135" t="s">
        <v>310</v>
      </c>
      <c r="B3" s="124" t="s">
        <v>0</v>
      </c>
      <c r="C3" s="126" t="s">
        <v>430</v>
      </c>
      <c r="D3" s="40" t="s">
        <v>426</v>
      </c>
      <c r="E3" s="128" t="s">
        <v>7</v>
      </c>
      <c r="F3" s="128" t="s">
        <v>428</v>
      </c>
      <c r="G3" s="153" t="s">
        <v>3</v>
      </c>
      <c r="H3" s="154"/>
      <c r="I3" s="154"/>
      <c r="J3" s="154"/>
      <c r="K3" s="128" t="s">
        <v>429</v>
      </c>
      <c r="L3" s="137" t="s">
        <v>5</v>
      </c>
    </row>
    <row r="4" spans="1:12" s="2" customFormat="1" ht="15" customHeight="1" thickBot="1">
      <c r="A4" s="136"/>
      <c r="B4" s="125"/>
      <c r="C4" s="127"/>
      <c r="D4" s="39" t="s">
        <v>427</v>
      </c>
      <c r="E4" s="127"/>
      <c r="F4" s="127"/>
      <c r="G4" s="3">
        <v>1</v>
      </c>
      <c r="H4" s="3">
        <v>2</v>
      </c>
      <c r="I4" s="3">
        <v>3</v>
      </c>
      <c r="J4" s="3" t="s">
        <v>8</v>
      </c>
      <c r="K4" s="127"/>
      <c r="L4" s="138"/>
    </row>
    <row r="5" spans="2:11" ht="15.75">
      <c r="B5" s="146" t="s">
        <v>85</v>
      </c>
      <c r="C5" s="139"/>
      <c r="D5" s="139"/>
      <c r="E5" s="139"/>
      <c r="F5" s="139"/>
      <c r="G5" s="139"/>
      <c r="H5" s="139"/>
      <c r="I5" s="139"/>
      <c r="J5" s="139"/>
      <c r="K5" s="139"/>
    </row>
    <row r="6" spans="1:12" ht="12.75">
      <c r="A6" s="42" t="s">
        <v>311</v>
      </c>
      <c r="B6" s="78" t="s">
        <v>388</v>
      </c>
      <c r="C6" s="6" t="s">
        <v>387</v>
      </c>
      <c r="D6" s="6" t="s">
        <v>190</v>
      </c>
      <c r="E6" s="6" t="s">
        <v>468</v>
      </c>
      <c r="F6" s="6" t="s">
        <v>15</v>
      </c>
      <c r="G6" s="76" t="s">
        <v>386</v>
      </c>
      <c r="H6" s="76" t="s">
        <v>385</v>
      </c>
      <c r="I6" s="76" t="s">
        <v>383</v>
      </c>
      <c r="J6" s="65"/>
      <c r="K6" s="42" t="s">
        <v>383</v>
      </c>
      <c r="L6" s="16" t="s">
        <v>433</v>
      </c>
    </row>
    <row r="7" ht="12.75">
      <c r="A7" s="43"/>
    </row>
    <row r="8" spans="1:11" ht="15.75">
      <c r="A8" s="43"/>
      <c r="B8" s="145" t="s">
        <v>210</v>
      </c>
      <c r="C8" s="123"/>
      <c r="D8" s="123"/>
      <c r="E8" s="123"/>
      <c r="F8" s="123"/>
      <c r="G8" s="123"/>
      <c r="H8" s="123"/>
      <c r="I8" s="123"/>
      <c r="J8" s="123"/>
      <c r="K8" s="123"/>
    </row>
    <row r="9" spans="1:12" ht="12.75">
      <c r="A9" s="42" t="s">
        <v>311</v>
      </c>
      <c r="B9" s="78" t="s">
        <v>370</v>
      </c>
      <c r="C9" s="6" t="s">
        <v>369</v>
      </c>
      <c r="D9" s="6" t="s">
        <v>368</v>
      </c>
      <c r="E9" s="6" t="s">
        <v>467</v>
      </c>
      <c r="F9" s="6" t="s">
        <v>89</v>
      </c>
      <c r="G9" s="64" t="s">
        <v>103</v>
      </c>
      <c r="H9" s="76" t="s">
        <v>103</v>
      </c>
      <c r="I9" s="64" t="s">
        <v>16</v>
      </c>
      <c r="J9" s="65"/>
      <c r="K9" s="42" t="s">
        <v>103</v>
      </c>
      <c r="L9" s="16" t="s">
        <v>433</v>
      </c>
    </row>
    <row r="10" ht="12.75">
      <c r="A10" s="43"/>
    </row>
    <row r="11" spans="1:11" ht="15.75">
      <c r="A11" s="43"/>
      <c r="B11" s="145" t="s">
        <v>382</v>
      </c>
      <c r="C11" s="123"/>
      <c r="D11" s="123"/>
      <c r="E11" s="123"/>
      <c r="F11" s="123"/>
      <c r="G11" s="123"/>
      <c r="H11" s="123"/>
      <c r="I11" s="123"/>
      <c r="J11" s="123"/>
      <c r="K11" s="123"/>
    </row>
    <row r="12" spans="1:12" ht="12.75">
      <c r="A12" s="42" t="s">
        <v>311</v>
      </c>
      <c r="B12" s="78" t="s">
        <v>254</v>
      </c>
      <c r="C12" s="6" t="s">
        <v>381</v>
      </c>
      <c r="D12" s="6" t="s">
        <v>256</v>
      </c>
      <c r="E12" s="6" t="s">
        <v>467</v>
      </c>
      <c r="F12" s="6" t="s">
        <v>172</v>
      </c>
      <c r="G12" s="76" t="s">
        <v>108</v>
      </c>
      <c r="H12" s="76" t="s">
        <v>384</v>
      </c>
      <c r="I12" s="64" t="s">
        <v>383</v>
      </c>
      <c r="J12" s="65"/>
      <c r="K12" s="42" t="s">
        <v>384</v>
      </c>
      <c r="L12" s="16" t="s">
        <v>433</v>
      </c>
    </row>
    <row r="14" ht="15.75">
      <c r="E14" s="10"/>
    </row>
    <row r="15" ht="15.75">
      <c r="E15" s="10"/>
    </row>
    <row r="16" ht="15.75">
      <c r="E16" s="10"/>
    </row>
    <row r="17" ht="15.75">
      <c r="E17" s="10"/>
    </row>
    <row r="18" ht="15.75">
      <c r="E18" s="10"/>
    </row>
    <row r="19" ht="15.75">
      <c r="E19" s="10"/>
    </row>
    <row r="20" ht="15.75">
      <c r="E20" s="10"/>
    </row>
    <row r="22" spans="2:3" ht="18">
      <c r="B22" s="11"/>
      <c r="C22" s="116"/>
    </row>
    <row r="23" spans="2:3" ht="15.75">
      <c r="B23" s="12"/>
      <c r="C23" s="117"/>
    </row>
    <row r="24" spans="2:3" ht="13.5">
      <c r="B24" s="14"/>
      <c r="C24" s="118"/>
    </row>
    <row r="25" spans="2:5" ht="13.5">
      <c r="B25" s="2"/>
      <c r="C25" s="119"/>
      <c r="D25" s="119"/>
      <c r="E25" s="2"/>
    </row>
    <row r="26" spans="2:5" ht="12.75">
      <c r="B26" s="13"/>
      <c r="E26" s="4"/>
    </row>
    <row r="28" spans="2:3" ht="13.5">
      <c r="B28" s="14"/>
      <c r="C28" s="118"/>
    </row>
    <row r="29" spans="2:5" ht="13.5">
      <c r="B29" s="2"/>
      <c r="C29" s="119"/>
      <c r="D29" s="119"/>
      <c r="E29" s="2"/>
    </row>
    <row r="30" spans="2:5" ht="12.75">
      <c r="B30" s="13"/>
      <c r="E30" s="4"/>
    </row>
    <row r="31" spans="2:5" ht="12.75">
      <c r="B31" s="13"/>
      <c r="E31" s="4"/>
    </row>
  </sheetData>
  <sheetProtection/>
  <mergeCells count="12">
    <mergeCell ref="G3:J3"/>
    <mergeCell ref="K3:K4"/>
    <mergeCell ref="A1:L2"/>
    <mergeCell ref="A3:A4"/>
    <mergeCell ref="L3:L4"/>
    <mergeCell ref="B5:K5"/>
    <mergeCell ref="B8:K8"/>
    <mergeCell ref="B11:K11"/>
    <mergeCell ref="B3:B4"/>
    <mergeCell ref="C3:C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1" sqref="A1:L2"/>
    </sheetView>
  </sheetViews>
  <sheetFormatPr defaultColWidth="8.75390625" defaultRowHeight="12.75"/>
  <cols>
    <col min="1" max="1" width="8.75390625" style="0" customWidth="1"/>
    <col min="2" max="2" width="26.00390625" style="15" bestFit="1" customWidth="1"/>
    <col min="3" max="3" width="27.00390625" style="15" customWidth="1"/>
    <col min="4" max="4" width="10.625" style="15" bestFit="1" customWidth="1"/>
    <col min="5" max="5" width="22.75390625" style="15" bestFit="1" customWidth="1"/>
    <col min="6" max="6" width="31.625" style="15" bestFit="1" customWidth="1"/>
    <col min="7" max="9" width="5.625" style="15" bestFit="1" customWidth="1"/>
    <col min="10" max="10" width="4.25390625" style="15" customWidth="1"/>
    <col min="11" max="11" width="13.625" style="15" customWidth="1"/>
    <col min="12" max="12" width="15.375" style="15" bestFit="1" customWidth="1"/>
  </cols>
  <sheetData>
    <row r="1" spans="1:12" s="1" customFormat="1" ht="15" customHeight="1">
      <c r="A1" s="129" t="s">
        <v>524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</row>
    <row r="2" spans="1:12" s="1" customFormat="1" ht="83.25" customHeight="1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1:12" s="2" customFormat="1" ht="15.75" customHeight="1">
      <c r="A3" s="135" t="s">
        <v>310</v>
      </c>
      <c r="B3" s="124" t="s">
        <v>0</v>
      </c>
      <c r="C3" s="126" t="s">
        <v>430</v>
      </c>
      <c r="D3" s="40" t="s">
        <v>426</v>
      </c>
      <c r="E3" s="128" t="s">
        <v>7</v>
      </c>
      <c r="F3" s="128" t="s">
        <v>428</v>
      </c>
      <c r="G3" s="153" t="s">
        <v>3</v>
      </c>
      <c r="H3" s="154"/>
      <c r="I3" s="154"/>
      <c r="J3" s="154"/>
      <c r="K3" s="128" t="s">
        <v>429</v>
      </c>
      <c r="L3" s="137" t="s">
        <v>5</v>
      </c>
    </row>
    <row r="4" spans="1:12" s="2" customFormat="1" ht="15.75" customHeight="1" thickBot="1">
      <c r="A4" s="136"/>
      <c r="B4" s="125"/>
      <c r="C4" s="127"/>
      <c r="D4" s="39" t="s">
        <v>427</v>
      </c>
      <c r="E4" s="127"/>
      <c r="F4" s="127"/>
      <c r="G4" s="3">
        <v>1</v>
      </c>
      <c r="H4" s="3">
        <v>2</v>
      </c>
      <c r="I4" s="3">
        <v>3</v>
      </c>
      <c r="J4" s="3" t="s">
        <v>8</v>
      </c>
      <c r="K4" s="127"/>
      <c r="L4" s="138"/>
    </row>
    <row r="5" spans="2:11" ht="15.75">
      <c r="B5" s="139" t="s">
        <v>376</v>
      </c>
      <c r="C5" s="139"/>
      <c r="D5" s="139"/>
      <c r="E5" s="139"/>
      <c r="F5" s="139"/>
      <c r="G5" s="139"/>
      <c r="H5" s="139"/>
      <c r="I5" s="139"/>
      <c r="J5" s="139"/>
      <c r="K5" s="139"/>
    </row>
    <row r="6" spans="1:12" ht="12.75">
      <c r="A6" s="44">
        <v>1</v>
      </c>
      <c r="B6" s="16" t="s">
        <v>156</v>
      </c>
      <c r="C6" s="16" t="s">
        <v>157</v>
      </c>
      <c r="D6" s="16" t="s">
        <v>375</v>
      </c>
      <c r="E6" s="6" t="s">
        <v>467</v>
      </c>
      <c r="F6" s="16" t="s">
        <v>15</v>
      </c>
      <c r="G6" s="76" t="s">
        <v>71</v>
      </c>
      <c r="H6" s="76" t="s">
        <v>73</v>
      </c>
      <c r="I6" s="79" t="s">
        <v>26</v>
      </c>
      <c r="J6" s="82"/>
      <c r="K6" s="81" t="s">
        <v>73</v>
      </c>
      <c r="L6" s="16" t="s">
        <v>433</v>
      </c>
    </row>
    <row r="7" ht="12.75">
      <c r="A7" s="45"/>
    </row>
    <row r="8" spans="1:11" ht="15.75">
      <c r="A8" s="45"/>
      <c r="B8" s="123" t="s">
        <v>210</v>
      </c>
      <c r="C8" s="123"/>
      <c r="D8" s="123"/>
      <c r="E8" s="123"/>
      <c r="F8" s="123"/>
      <c r="G8" s="123"/>
      <c r="H8" s="123"/>
      <c r="I8" s="123"/>
      <c r="J8" s="123"/>
      <c r="K8" s="123"/>
    </row>
    <row r="9" spans="1:12" ht="12.75">
      <c r="A9" s="44">
        <v>1</v>
      </c>
      <c r="B9" s="16" t="s">
        <v>370</v>
      </c>
      <c r="C9" s="16" t="s">
        <v>369</v>
      </c>
      <c r="D9" s="16" t="s">
        <v>368</v>
      </c>
      <c r="E9" s="6" t="s">
        <v>467</v>
      </c>
      <c r="F9" s="16" t="s">
        <v>89</v>
      </c>
      <c r="G9" s="76" t="s">
        <v>28</v>
      </c>
      <c r="H9" s="79" t="s">
        <v>58</v>
      </c>
      <c r="I9" s="79" t="s">
        <v>58</v>
      </c>
      <c r="J9" s="82"/>
      <c r="K9" s="81" t="s">
        <v>28</v>
      </c>
      <c r="L9" s="16" t="s">
        <v>433</v>
      </c>
    </row>
    <row r="10" ht="12.75">
      <c r="A10" s="45"/>
    </row>
    <row r="11" spans="1:11" ht="15.75">
      <c r="A11" s="45"/>
      <c r="B11" s="123" t="s">
        <v>382</v>
      </c>
      <c r="C11" s="123"/>
      <c r="D11" s="123"/>
      <c r="E11" s="123"/>
      <c r="F11" s="123"/>
      <c r="G11" s="123"/>
      <c r="H11" s="123"/>
      <c r="I11" s="123"/>
      <c r="J11" s="123"/>
      <c r="K11" s="123"/>
    </row>
    <row r="12" spans="1:12" ht="12.75">
      <c r="A12" s="44">
        <v>1</v>
      </c>
      <c r="B12" s="16" t="s">
        <v>254</v>
      </c>
      <c r="C12" s="16" t="s">
        <v>381</v>
      </c>
      <c r="D12" s="16" t="s">
        <v>256</v>
      </c>
      <c r="E12" s="6" t="s">
        <v>467</v>
      </c>
      <c r="F12" s="16" t="s">
        <v>172</v>
      </c>
      <c r="G12" s="76" t="s">
        <v>27</v>
      </c>
      <c r="H12" s="76" t="s">
        <v>29</v>
      </c>
      <c r="I12" s="79" t="s">
        <v>31</v>
      </c>
      <c r="J12" s="82"/>
      <c r="K12" s="81" t="s">
        <v>29</v>
      </c>
      <c r="L12" s="16" t="s">
        <v>433</v>
      </c>
    </row>
    <row r="14" spans="2:6" ht="15.75">
      <c r="B14" s="25"/>
      <c r="C14" s="25"/>
      <c r="D14" s="25"/>
      <c r="E14" s="35"/>
      <c r="F14" s="25"/>
    </row>
    <row r="15" spans="2:6" ht="15.75">
      <c r="B15" s="25"/>
      <c r="C15" s="25"/>
      <c r="D15" s="25"/>
      <c r="E15" s="35"/>
      <c r="F15" s="25"/>
    </row>
    <row r="16" spans="2:6" ht="15.75">
      <c r="B16" s="25"/>
      <c r="C16" s="25"/>
      <c r="D16" s="25"/>
      <c r="E16" s="35"/>
      <c r="F16" s="25"/>
    </row>
    <row r="17" spans="2:6" ht="15.75">
      <c r="B17" s="25"/>
      <c r="C17" s="25"/>
      <c r="D17" s="25"/>
      <c r="E17" s="35"/>
      <c r="F17" s="25"/>
    </row>
    <row r="18" spans="2:6" ht="15.75">
      <c r="B18" s="25"/>
      <c r="C18" s="25"/>
      <c r="D18" s="25"/>
      <c r="E18" s="35"/>
      <c r="F18" s="25"/>
    </row>
    <row r="19" spans="2:6" ht="15.75">
      <c r="B19" s="25"/>
      <c r="C19" s="25"/>
      <c r="D19" s="25"/>
      <c r="E19" s="35"/>
      <c r="F19" s="25"/>
    </row>
    <row r="20" spans="2:6" ht="15.75">
      <c r="B20" s="25"/>
      <c r="C20" s="25"/>
      <c r="D20" s="25"/>
      <c r="E20" s="35"/>
      <c r="F20" s="25"/>
    </row>
    <row r="21" spans="2:6" ht="12.75">
      <c r="B21" s="25"/>
      <c r="C21" s="25"/>
      <c r="D21" s="25"/>
      <c r="E21" s="25"/>
      <c r="F21" s="25"/>
    </row>
    <row r="22" spans="2:6" ht="18">
      <c r="B22" s="31"/>
      <c r="C22" s="31"/>
      <c r="D22" s="25"/>
      <c r="E22" s="25"/>
      <c r="F22" s="25"/>
    </row>
    <row r="23" spans="2:6" ht="15.75">
      <c r="B23" s="32"/>
      <c r="C23" s="32"/>
      <c r="D23" s="25"/>
      <c r="E23" s="25"/>
      <c r="F23" s="25"/>
    </row>
    <row r="24" spans="2:6" ht="13.5">
      <c r="B24" s="33"/>
      <c r="C24" s="34"/>
      <c r="D24" s="25"/>
      <c r="E24" s="25"/>
      <c r="F24" s="25"/>
    </row>
    <row r="25" spans="2:6" ht="13.5">
      <c r="B25" s="28"/>
      <c r="C25" s="28"/>
      <c r="D25" s="28"/>
      <c r="E25" s="28"/>
      <c r="F25" s="25"/>
    </row>
    <row r="26" spans="2:6" ht="12.75">
      <c r="B26" s="29"/>
      <c r="C26" s="25"/>
      <c r="D26" s="25"/>
      <c r="E26" s="30"/>
      <c r="F26" s="25"/>
    </row>
    <row r="27" spans="2:6" ht="12.75">
      <c r="B27" s="25"/>
      <c r="C27" s="25"/>
      <c r="D27" s="25"/>
      <c r="E27" s="25"/>
      <c r="F27" s="25"/>
    </row>
    <row r="28" spans="2:6" ht="13.5">
      <c r="B28" s="33"/>
      <c r="C28" s="34"/>
      <c r="D28" s="25"/>
      <c r="E28" s="25"/>
      <c r="F28" s="25"/>
    </row>
    <row r="29" spans="2:6" ht="13.5">
      <c r="B29" s="28"/>
      <c r="C29" s="28"/>
      <c r="D29" s="28"/>
      <c r="E29" s="28"/>
      <c r="F29" s="25"/>
    </row>
    <row r="30" spans="2:6" ht="12.75">
      <c r="B30" s="29"/>
      <c r="C30" s="25"/>
      <c r="D30" s="25"/>
      <c r="E30" s="30"/>
      <c r="F30" s="25"/>
    </row>
    <row r="31" spans="2:6" ht="12.75">
      <c r="B31" s="29"/>
      <c r="C31" s="25"/>
      <c r="D31" s="25"/>
      <c r="E31" s="30"/>
      <c r="F31" s="25"/>
    </row>
    <row r="32" spans="2:6" ht="12.75">
      <c r="B32" s="25"/>
      <c r="C32" s="25"/>
      <c r="D32" s="25"/>
      <c r="E32" s="25"/>
      <c r="F32" s="25"/>
    </row>
    <row r="33" spans="2:6" ht="12.75">
      <c r="B33" s="25"/>
      <c r="C33" s="25"/>
      <c r="D33" s="25"/>
      <c r="E33" s="25"/>
      <c r="F33" s="25"/>
    </row>
  </sheetData>
  <sheetProtection/>
  <mergeCells count="12">
    <mergeCell ref="G3:J3"/>
    <mergeCell ref="K3:K4"/>
    <mergeCell ref="A1:L2"/>
    <mergeCell ref="A3:A4"/>
    <mergeCell ref="L3:L4"/>
    <mergeCell ref="B5:K5"/>
    <mergeCell ref="B8:K8"/>
    <mergeCell ref="B11:K11"/>
    <mergeCell ref="B3:B4"/>
    <mergeCell ref="C3:C4"/>
    <mergeCell ref="E3:E4"/>
    <mergeCell ref="F3:F4"/>
  </mergeCells>
  <printOptions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:L2"/>
    </sheetView>
  </sheetViews>
  <sheetFormatPr defaultColWidth="8.75390625" defaultRowHeight="12.75"/>
  <cols>
    <col min="1" max="1" width="8.75390625" style="0" customWidth="1"/>
    <col min="2" max="2" width="26.00390625" style="15" bestFit="1" customWidth="1"/>
    <col min="3" max="3" width="27.25390625" style="15" customWidth="1"/>
    <col min="4" max="4" width="10.625" style="15" bestFit="1" customWidth="1"/>
    <col min="5" max="5" width="22.75390625" style="15" bestFit="1" customWidth="1"/>
    <col min="6" max="6" width="29.00390625" style="15" bestFit="1" customWidth="1"/>
    <col min="7" max="7" width="4.625" style="26" bestFit="1" customWidth="1"/>
    <col min="8" max="9" width="5.625" style="26" bestFit="1" customWidth="1"/>
    <col min="10" max="10" width="4.875" style="15" customWidth="1"/>
    <col min="11" max="11" width="11.875" style="15" customWidth="1"/>
    <col min="12" max="12" width="27.625" style="15" bestFit="1" customWidth="1"/>
  </cols>
  <sheetData>
    <row r="1" spans="1:12" s="1" customFormat="1" ht="15" customHeight="1">
      <c r="A1" s="129" t="s">
        <v>522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</row>
    <row r="2" spans="1:12" s="1" customFormat="1" ht="84.75" customHeight="1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1:12" s="2" customFormat="1" ht="16.5" customHeight="1">
      <c r="A3" s="135" t="s">
        <v>310</v>
      </c>
      <c r="B3" s="124" t="s">
        <v>0</v>
      </c>
      <c r="C3" s="126" t="s">
        <v>430</v>
      </c>
      <c r="D3" s="40" t="s">
        <v>426</v>
      </c>
      <c r="E3" s="128" t="s">
        <v>7</v>
      </c>
      <c r="F3" s="128" t="s">
        <v>428</v>
      </c>
      <c r="G3" s="153" t="s">
        <v>3</v>
      </c>
      <c r="H3" s="154"/>
      <c r="I3" s="154"/>
      <c r="J3" s="154"/>
      <c r="K3" s="128" t="s">
        <v>429</v>
      </c>
      <c r="L3" s="137" t="s">
        <v>5</v>
      </c>
    </row>
    <row r="4" spans="1:12" s="2" customFormat="1" ht="15" customHeight="1" thickBot="1">
      <c r="A4" s="136"/>
      <c r="B4" s="125"/>
      <c r="C4" s="127"/>
      <c r="D4" s="39" t="s">
        <v>427</v>
      </c>
      <c r="E4" s="127"/>
      <c r="F4" s="127"/>
      <c r="G4" s="41">
        <v>1</v>
      </c>
      <c r="H4" s="41">
        <v>2</v>
      </c>
      <c r="I4" s="41">
        <v>3</v>
      </c>
      <c r="J4" s="3" t="s">
        <v>8</v>
      </c>
      <c r="K4" s="127"/>
      <c r="L4" s="138"/>
    </row>
    <row r="5" spans="2:11" ht="15.75">
      <c r="B5" s="139" t="s">
        <v>23</v>
      </c>
      <c r="C5" s="139"/>
      <c r="D5" s="139"/>
      <c r="E5" s="139"/>
      <c r="F5" s="139"/>
      <c r="G5" s="139"/>
      <c r="H5" s="139"/>
      <c r="I5" s="139"/>
      <c r="J5" s="139"/>
      <c r="K5" s="139"/>
    </row>
    <row r="6" spans="1:12" ht="12.75">
      <c r="A6" s="44">
        <v>1</v>
      </c>
      <c r="B6" s="16" t="s">
        <v>126</v>
      </c>
      <c r="C6" s="16" t="s">
        <v>372</v>
      </c>
      <c r="D6" s="16" t="s">
        <v>127</v>
      </c>
      <c r="E6" s="16" t="s">
        <v>14</v>
      </c>
      <c r="F6" s="16" t="s">
        <v>15</v>
      </c>
      <c r="G6" s="76" t="s">
        <v>371</v>
      </c>
      <c r="H6" s="76" t="s">
        <v>119</v>
      </c>
      <c r="I6" s="79" t="s">
        <v>108</v>
      </c>
      <c r="J6" s="80"/>
      <c r="K6" s="81" t="s">
        <v>119</v>
      </c>
      <c r="L6" s="16" t="s">
        <v>487</v>
      </c>
    </row>
    <row r="7" ht="12.75">
      <c r="A7" s="45"/>
    </row>
    <row r="8" spans="1:11" ht="15.75">
      <c r="A8" s="45"/>
      <c r="B8" s="123" t="s">
        <v>85</v>
      </c>
      <c r="C8" s="123"/>
      <c r="D8" s="123"/>
      <c r="E8" s="123"/>
      <c r="F8" s="123"/>
      <c r="G8" s="123"/>
      <c r="H8" s="123"/>
      <c r="I8" s="123"/>
      <c r="J8" s="123"/>
      <c r="K8" s="123"/>
    </row>
    <row r="9" spans="1:12" ht="12.75">
      <c r="A9" s="44">
        <v>1</v>
      </c>
      <c r="B9" s="16" t="s">
        <v>303</v>
      </c>
      <c r="C9" s="16" t="s">
        <v>304</v>
      </c>
      <c r="D9" s="16" t="s">
        <v>305</v>
      </c>
      <c r="E9" s="16" t="s">
        <v>14</v>
      </c>
      <c r="F9" s="16" t="s">
        <v>15</v>
      </c>
      <c r="G9" s="76" t="s">
        <v>83</v>
      </c>
      <c r="H9" s="79" t="s">
        <v>71</v>
      </c>
      <c r="I9" s="79" t="s">
        <v>71</v>
      </c>
      <c r="J9" s="80"/>
      <c r="K9" s="81" t="s">
        <v>83</v>
      </c>
      <c r="L9" s="16" t="s">
        <v>487</v>
      </c>
    </row>
    <row r="10" ht="12.75">
      <c r="A10" s="45"/>
    </row>
    <row r="11" spans="1:11" ht="15.75">
      <c r="A11" s="45"/>
      <c r="B11" s="123" t="s">
        <v>210</v>
      </c>
      <c r="C11" s="123"/>
      <c r="D11" s="123"/>
      <c r="E11" s="123"/>
      <c r="F11" s="123"/>
      <c r="G11" s="123"/>
      <c r="H11" s="123"/>
      <c r="I11" s="123"/>
      <c r="J11" s="123"/>
      <c r="K11" s="123"/>
    </row>
    <row r="12" spans="1:12" ht="12.75">
      <c r="A12" s="44">
        <v>1</v>
      </c>
      <c r="B12" s="16" t="s">
        <v>370</v>
      </c>
      <c r="C12" s="16" t="s">
        <v>369</v>
      </c>
      <c r="D12" s="16" t="s">
        <v>368</v>
      </c>
      <c r="E12" s="6" t="s">
        <v>467</v>
      </c>
      <c r="F12" s="16" t="s">
        <v>89</v>
      </c>
      <c r="G12" s="76" t="s">
        <v>103</v>
      </c>
      <c r="H12" s="76" t="s">
        <v>16</v>
      </c>
      <c r="I12" s="76" t="s">
        <v>17</v>
      </c>
      <c r="J12" s="80"/>
      <c r="K12" s="81" t="s">
        <v>17</v>
      </c>
      <c r="L12" s="16" t="s">
        <v>433</v>
      </c>
    </row>
    <row r="13" ht="12.75">
      <c r="A13" s="45"/>
    </row>
    <row r="14" ht="15.75">
      <c r="E14" s="19"/>
    </row>
    <row r="15" ht="15.75">
      <c r="E15" s="19"/>
    </row>
    <row r="16" ht="15.75">
      <c r="E16" s="19"/>
    </row>
    <row r="17" ht="15.75">
      <c r="E17" s="19"/>
    </row>
    <row r="18" ht="15.75">
      <c r="E18" s="19"/>
    </row>
    <row r="19" ht="15.75">
      <c r="E19" s="19"/>
    </row>
    <row r="20" ht="15.75">
      <c r="E20" s="19"/>
    </row>
    <row r="22" spans="2:3" ht="18">
      <c r="B22" s="20"/>
      <c r="C22" s="20"/>
    </row>
    <row r="23" spans="2:6" ht="15.75">
      <c r="B23" s="32"/>
      <c r="C23" s="32"/>
      <c r="D23" s="25"/>
      <c r="E23" s="25"/>
      <c r="F23" s="25"/>
    </row>
    <row r="24" spans="2:6" ht="13.5">
      <c r="B24" s="33"/>
      <c r="C24" s="34"/>
      <c r="D24" s="25"/>
      <c r="E24" s="25"/>
      <c r="F24" s="25"/>
    </row>
    <row r="25" spans="2:6" ht="13.5">
      <c r="B25" s="28"/>
      <c r="C25" s="28"/>
      <c r="D25" s="28"/>
      <c r="E25" s="28"/>
      <c r="F25" s="25"/>
    </row>
    <row r="26" spans="2:6" ht="12.75">
      <c r="B26" s="29"/>
      <c r="C26" s="25"/>
      <c r="D26" s="25"/>
      <c r="E26" s="30"/>
      <c r="F26" s="25"/>
    </row>
    <row r="27" spans="2:6" ht="12.75">
      <c r="B27" s="25"/>
      <c r="C27" s="25"/>
      <c r="D27" s="25"/>
      <c r="E27" s="25"/>
      <c r="F27" s="25"/>
    </row>
    <row r="28" spans="2:6" ht="12.75">
      <c r="B28" s="25"/>
      <c r="C28" s="25"/>
      <c r="D28" s="25"/>
      <c r="E28" s="25"/>
      <c r="F28" s="25"/>
    </row>
    <row r="29" spans="2:6" ht="15.75">
      <c r="B29" s="32"/>
      <c r="C29" s="32"/>
      <c r="D29" s="25"/>
      <c r="E29" s="25"/>
      <c r="F29" s="25"/>
    </row>
    <row r="30" spans="2:6" ht="13.5">
      <c r="B30" s="33"/>
      <c r="C30" s="34"/>
      <c r="D30" s="25"/>
      <c r="E30" s="25"/>
      <c r="F30" s="25"/>
    </row>
    <row r="31" spans="2:6" ht="13.5">
      <c r="B31" s="28"/>
      <c r="C31" s="28"/>
      <c r="D31" s="28"/>
      <c r="E31" s="28"/>
      <c r="F31" s="25"/>
    </row>
    <row r="32" spans="2:6" ht="12.75">
      <c r="B32" s="29"/>
      <c r="C32" s="25"/>
      <c r="D32" s="25"/>
      <c r="E32" s="30"/>
      <c r="F32" s="25"/>
    </row>
    <row r="33" spans="2:6" ht="12.75">
      <c r="B33" s="29"/>
      <c r="C33" s="25"/>
      <c r="D33" s="25"/>
      <c r="E33" s="30"/>
      <c r="F33" s="25"/>
    </row>
    <row r="34" spans="2:6" ht="12.75">
      <c r="B34" s="25"/>
      <c r="C34" s="25"/>
      <c r="D34" s="25"/>
      <c r="E34" s="25"/>
      <c r="F34" s="25"/>
    </row>
    <row r="35" spans="2:6" ht="12.75">
      <c r="B35" s="25"/>
      <c r="C35" s="25"/>
      <c r="D35" s="25"/>
      <c r="E35" s="25"/>
      <c r="F35" s="25"/>
    </row>
  </sheetData>
  <sheetProtection/>
  <mergeCells count="12">
    <mergeCell ref="G3:J3"/>
    <mergeCell ref="K3:K4"/>
    <mergeCell ref="A1:L2"/>
    <mergeCell ref="A3:A4"/>
    <mergeCell ref="L3:L4"/>
    <mergeCell ref="B5:K5"/>
    <mergeCell ref="B8:K8"/>
    <mergeCell ref="B11:K11"/>
    <mergeCell ref="B3:B4"/>
    <mergeCell ref="C3:C4"/>
    <mergeCell ref="E3:E4"/>
    <mergeCell ref="F3:F4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:L2"/>
    </sheetView>
  </sheetViews>
  <sheetFormatPr defaultColWidth="8.75390625" defaultRowHeight="12.75"/>
  <cols>
    <col min="1" max="1" width="8.75390625" style="0" customWidth="1"/>
    <col min="2" max="2" width="26.00390625" style="15" bestFit="1" customWidth="1"/>
    <col min="3" max="3" width="27.00390625" style="15" customWidth="1"/>
    <col min="4" max="4" width="10.625" style="15" bestFit="1" customWidth="1"/>
    <col min="5" max="5" width="22.75390625" style="15" bestFit="1" customWidth="1"/>
    <col min="6" max="6" width="29.00390625" style="15" bestFit="1" customWidth="1"/>
    <col min="7" max="9" width="4.625" style="15" bestFit="1" customWidth="1"/>
    <col min="10" max="10" width="7.00390625" style="15" customWidth="1"/>
    <col min="11" max="11" width="12.25390625" style="15" customWidth="1"/>
    <col min="12" max="12" width="18.00390625" style="15" customWidth="1"/>
  </cols>
  <sheetData>
    <row r="1" spans="1:12" s="1" customFormat="1" ht="15" customHeight="1">
      <c r="A1" s="129" t="s">
        <v>523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</row>
    <row r="2" spans="1:12" s="1" customFormat="1" ht="84.75" customHeight="1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1:12" s="2" customFormat="1" ht="15.75" customHeight="1">
      <c r="A3" s="135" t="s">
        <v>310</v>
      </c>
      <c r="B3" s="124" t="s">
        <v>0</v>
      </c>
      <c r="C3" s="126" t="s">
        <v>430</v>
      </c>
      <c r="D3" s="40" t="s">
        <v>426</v>
      </c>
      <c r="E3" s="128" t="s">
        <v>7</v>
      </c>
      <c r="F3" s="128" t="s">
        <v>428</v>
      </c>
      <c r="G3" s="153" t="s">
        <v>3</v>
      </c>
      <c r="H3" s="154"/>
      <c r="I3" s="154"/>
      <c r="J3" s="154"/>
      <c r="K3" s="128" t="s">
        <v>429</v>
      </c>
      <c r="L3" s="137" t="s">
        <v>5</v>
      </c>
    </row>
    <row r="4" spans="1:12" s="2" customFormat="1" ht="13.5" customHeight="1" thickBot="1">
      <c r="A4" s="136"/>
      <c r="B4" s="125"/>
      <c r="C4" s="127"/>
      <c r="D4" s="39" t="s">
        <v>427</v>
      </c>
      <c r="E4" s="127"/>
      <c r="F4" s="127"/>
      <c r="G4" s="3">
        <v>1</v>
      </c>
      <c r="H4" s="3">
        <v>2</v>
      </c>
      <c r="I4" s="3">
        <v>3</v>
      </c>
      <c r="J4" s="3" t="s">
        <v>8</v>
      </c>
      <c r="K4" s="127"/>
      <c r="L4" s="138"/>
    </row>
    <row r="5" spans="2:11" ht="15.75">
      <c r="B5" s="139" t="s">
        <v>121</v>
      </c>
      <c r="C5" s="139"/>
      <c r="D5" s="139"/>
      <c r="E5" s="139"/>
      <c r="F5" s="139"/>
      <c r="G5" s="139"/>
      <c r="H5" s="139"/>
      <c r="I5" s="139"/>
      <c r="J5" s="139"/>
      <c r="K5" s="139"/>
    </row>
    <row r="6" spans="1:12" ht="12.75">
      <c r="A6" s="44">
        <v>1</v>
      </c>
      <c r="B6" s="16" t="s">
        <v>380</v>
      </c>
      <c r="C6" s="16" t="s">
        <v>379</v>
      </c>
      <c r="D6" s="16" t="s">
        <v>280</v>
      </c>
      <c r="E6" s="16" t="s">
        <v>468</v>
      </c>
      <c r="F6" s="16" t="s">
        <v>15</v>
      </c>
      <c r="G6" s="76" t="s">
        <v>355</v>
      </c>
      <c r="H6" s="76" t="s">
        <v>378</v>
      </c>
      <c r="I6" s="76" t="s">
        <v>377</v>
      </c>
      <c r="J6" s="82"/>
      <c r="K6" s="81" t="s">
        <v>377</v>
      </c>
      <c r="L6" s="16" t="s">
        <v>495</v>
      </c>
    </row>
    <row r="7" ht="12.75">
      <c r="A7" s="45"/>
    </row>
    <row r="8" spans="1:11" ht="15.75">
      <c r="A8" s="45"/>
      <c r="B8" s="123" t="s">
        <v>376</v>
      </c>
      <c r="C8" s="123"/>
      <c r="D8" s="123"/>
      <c r="E8" s="123"/>
      <c r="F8" s="123"/>
      <c r="G8" s="123"/>
      <c r="H8" s="123"/>
      <c r="I8" s="123"/>
      <c r="J8" s="123"/>
      <c r="K8" s="123"/>
    </row>
    <row r="9" spans="1:12" ht="12.75">
      <c r="A9" s="44">
        <v>1</v>
      </c>
      <c r="B9" s="16" t="s">
        <v>156</v>
      </c>
      <c r="C9" s="16" t="s">
        <v>157</v>
      </c>
      <c r="D9" s="16" t="s">
        <v>375</v>
      </c>
      <c r="E9" s="6" t="s">
        <v>467</v>
      </c>
      <c r="F9" s="16" t="s">
        <v>15</v>
      </c>
      <c r="G9" s="76" t="s">
        <v>119</v>
      </c>
      <c r="H9" s="76" t="s">
        <v>108</v>
      </c>
      <c r="I9" s="76" t="s">
        <v>125</v>
      </c>
      <c r="J9" s="82"/>
      <c r="K9" s="81" t="s">
        <v>125</v>
      </c>
      <c r="L9" s="16" t="s">
        <v>433</v>
      </c>
    </row>
    <row r="11" spans="2:8" ht="15.75">
      <c r="B11" s="25"/>
      <c r="C11" s="25"/>
      <c r="D11" s="25"/>
      <c r="E11" s="35"/>
      <c r="F11" s="25"/>
      <c r="G11" s="25"/>
      <c r="H11" s="25"/>
    </row>
    <row r="12" spans="2:8" ht="15.75">
      <c r="B12" s="25"/>
      <c r="C12" s="25"/>
      <c r="D12" s="25"/>
      <c r="E12" s="35"/>
      <c r="F12" s="25"/>
      <c r="G12" s="25"/>
      <c r="H12" s="25"/>
    </row>
    <row r="13" spans="2:8" ht="15.75">
      <c r="B13" s="25"/>
      <c r="C13" s="25"/>
      <c r="D13" s="25"/>
      <c r="E13" s="35"/>
      <c r="F13" s="25"/>
      <c r="G13" s="25"/>
      <c r="H13" s="25"/>
    </row>
    <row r="14" spans="2:8" ht="15.75">
      <c r="B14" s="25"/>
      <c r="C14" s="25"/>
      <c r="D14" s="25"/>
      <c r="E14" s="35"/>
      <c r="F14" s="25"/>
      <c r="G14" s="25"/>
      <c r="H14" s="25"/>
    </row>
    <row r="15" spans="2:8" ht="15.75">
      <c r="B15" s="25"/>
      <c r="C15" s="25"/>
      <c r="D15" s="25"/>
      <c r="E15" s="35"/>
      <c r="F15" s="25"/>
      <c r="G15" s="25"/>
      <c r="H15" s="25"/>
    </row>
    <row r="16" spans="2:8" ht="15.75">
      <c r="B16" s="25"/>
      <c r="C16" s="25"/>
      <c r="D16" s="25"/>
      <c r="E16" s="35"/>
      <c r="F16" s="25"/>
      <c r="G16" s="25"/>
      <c r="H16" s="25"/>
    </row>
    <row r="17" spans="2:8" ht="15.75">
      <c r="B17" s="25"/>
      <c r="C17" s="25"/>
      <c r="D17" s="25"/>
      <c r="E17" s="35"/>
      <c r="F17" s="25"/>
      <c r="G17" s="25"/>
      <c r="H17" s="25"/>
    </row>
    <row r="18" spans="2:8" ht="12.75">
      <c r="B18" s="25"/>
      <c r="C18" s="25"/>
      <c r="D18" s="25"/>
      <c r="E18" s="25"/>
      <c r="F18" s="25"/>
      <c r="G18" s="25"/>
      <c r="H18" s="25"/>
    </row>
    <row r="19" spans="2:8" ht="18">
      <c r="B19" s="31"/>
      <c r="C19" s="31"/>
      <c r="D19" s="25"/>
      <c r="E19" s="25"/>
      <c r="F19" s="25"/>
      <c r="G19" s="25"/>
      <c r="H19" s="25"/>
    </row>
    <row r="20" spans="2:8" ht="15.75">
      <c r="B20" s="32"/>
      <c r="C20" s="32"/>
      <c r="D20" s="25"/>
      <c r="E20" s="25"/>
      <c r="F20" s="25"/>
      <c r="G20" s="25"/>
      <c r="H20" s="25"/>
    </row>
    <row r="21" spans="2:8" ht="13.5">
      <c r="B21" s="33"/>
      <c r="C21" s="34"/>
      <c r="D21" s="25"/>
      <c r="E21" s="25"/>
      <c r="F21" s="25"/>
      <c r="G21" s="25"/>
      <c r="H21" s="25"/>
    </row>
    <row r="22" spans="2:8" ht="13.5">
      <c r="B22" s="28"/>
      <c r="C22" s="28"/>
      <c r="D22" s="28"/>
      <c r="E22" s="28"/>
      <c r="F22" s="25"/>
      <c r="G22" s="25"/>
      <c r="H22" s="25"/>
    </row>
    <row r="23" spans="2:8" ht="12.75">
      <c r="B23" s="29"/>
      <c r="C23" s="25"/>
      <c r="D23" s="25"/>
      <c r="E23" s="30"/>
      <c r="F23" s="25"/>
      <c r="G23" s="25"/>
      <c r="H23" s="25"/>
    </row>
    <row r="24" spans="2:8" ht="12.75">
      <c r="B24" s="25"/>
      <c r="C24" s="25"/>
      <c r="D24" s="25"/>
      <c r="E24" s="25"/>
      <c r="F24" s="25"/>
      <c r="G24" s="25"/>
      <c r="H24" s="25"/>
    </row>
    <row r="25" spans="2:8" ht="12.75">
      <c r="B25" s="25"/>
      <c r="C25" s="25"/>
      <c r="D25" s="25"/>
      <c r="E25" s="25"/>
      <c r="F25" s="25"/>
      <c r="G25" s="25"/>
      <c r="H25" s="25"/>
    </row>
    <row r="26" spans="2:8" ht="15.75">
      <c r="B26" s="32"/>
      <c r="C26" s="32"/>
      <c r="D26" s="25"/>
      <c r="E26" s="25"/>
      <c r="F26" s="25"/>
      <c r="G26" s="25"/>
      <c r="H26" s="25"/>
    </row>
    <row r="27" spans="2:8" ht="13.5">
      <c r="B27" s="33"/>
      <c r="C27" s="34"/>
      <c r="D27" s="25"/>
      <c r="E27" s="25"/>
      <c r="F27" s="25"/>
      <c r="G27" s="25"/>
      <c r="H27" s="25"/>
    </row>
    <row r="28" spans="2:8" ht="13.5">
      <c r="B28" s="28"/>
      <c r="C28" s="28"/>
      <c r="D28" s="28"/>
      <c r="E28" s="28"/>
      <c r="F28" s="25"/>
      <c r="G28" s="25"/>
      <c r="H28" s="25"/>
    </row>
    <row r="29" spans="2:8" ht="12.75">
      <c r="B29" s="29"/>
      <c r="C29" s="25"/>
      <c r="D29" s="25"/>
      <c r="E29" s="30"/>
      <c r="F29" s="25"/>
      <c r="G29" s="25"/>
      <c r="H29" s="25"/>
    </row>
    <row r="30" spans="2:8" ht="12.75">
      <c r="B30" s="25"/>
      <c r="C30" s="25"/>
      <c r="D30" s="25"/>
      <c r="E30" s="25"/>
      <c r="F30" s="25"/>
      <c r="G30" s="25"/>
      <c r="H30" s="25"/>
    </row>
    <row r="31" spans="2:8" ht="12.75">
      <c r="B31" s="25"/>
      <c r="C31" s="25"/>
      <c r="D31" s="25"/>
      <c r="E31" s="25"/>
      <c r="F31" s="25"/>
      <c r="G31" s="25"/>
      <c r="H31" s="25"/>
    </row>
    <row r="32" spans="2:8" ht="12.75">
      <c r="B32" s="25"/>
      <c r="C32" s="25"/>
      <c r="D32" s="25"/>
      <c r="E32" s="25"/>
      <c r="F32" s="25"/>
      <c r="G32" s="25"/>
      <c r="H32" s="25"/>
    </row>
    <row r="33" spans="2:8" ht="12.75">
      <c r="B33" s="25"/>
      <c r="C33" s="25"/>
      <c r="D33" s="25"/>
      <c r="E33" s="25"/>
      <c r="F33" s="25"/>
      <c r="G33" s="25"/>
      <c r="H33" s="25"/>
    </row>
    <row r="34" spans="2:8" ht="12.75">
      <c r="B34" s="25"/>
      <c r="C34" s="25"/>
      <c r="D34" s="25"/>
      <c r="E34" s="25"/>
      <c r="F34" s="25"/>
      <c r="G34" s="25"/>
      <c r="H34" s="25"/>
    </row>
    <row r="35" spans="2:8" ht="12.75">
      <c r="B35" s="25"/>
      <c r="C35" s="25"/>
      <c r="D35" s="25"/>
      <c r="E35" s="25"/>
      <c r="F35" s="25"/>
      <c r="G35" s="25"/>
      <c r="H35" s="25"/>
    </row>
  </sheetData>
  <sheetProtection/>
  <mergeCells count="11">
    <mergeCell ref="A1:L2"/>
    <mergeCell ref="A3:A4"/>
    <mergeCell ref="L3:L4"/>
    <mergeCell ref="B5:K5"/>
    <mergeCell ref="B8:K8"/>
    <mergeCell ref="B3:B4"/>
    <mergeCell ref="C3:C4"/>
    <mergeCell ref="E3:E4"/>
    <mergeCell ref="F3:F4"/>
    <mergeCell ref="G3:J3"/>
    <mergeCell ref="K3:K4"/>
  </mergeCells>
  <printOptions/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D17" sqref="D17"/>
    </sheetView>
  </sheetViews>
  <sheetFormatPr defaultColWidth="8.75390625" defaultRowHeight="12.75"/>
  <cols>
    <col min="1" max="1" width="10.625" style="0" customWidth="1"/>
    <col min="2" max="2" width="8.75390625" style="0" customWidth="1"/>
    <col min="3" max="3" width="23.25390625" style="0" customWidth="1"/>
    <col min="4" max="6" width="8.75390625" style="0" customWidth="1"/>
    <col min="7" max="7" width="27.125" style="0" customWidth="1"/>
  </cols>
  <sheetData>
    <row r="1" spans="1:7" ht="18.75">
      <c r="A1" s="60" t="s">
        <v>485</v>
      </c>
      <c r="B1" s="61"/>
      <c r="C1" s="62"/>
      <c r="D1" s="60" t="s">
        <v>528</v>
      </c>
      <c r="E1" s="61"/>
      <c r="F1" s="61"/>
      <c r="G1" s="62"/>
    </row>
    <row r="2" spans="1:7" ht="18.75">
      <c r="A2" s="52" t="s">
        <v>486</v>
      </c>
      <c r="B2" s="53"/>
      <c r="C2" s="48"/>
      <c r="D2" s="52" t="s">
        <v>528</v>
      </c>
      <c r="E2" s="53"/>
      <c r="F2" s="53"/>
      <c r="G2" s="48"/>
    </row>
    <row r="3" spans="1:7" ht="18.75">
      <c r="A3" s="54"/>
      <c r="B3" s="55"/>
      <c r="C3" s="49"/>
      <c r="D3" s="54" t="s">
        <v>529</v>
      </c>
      <c r="E3" s="55"/>
      <c r="F3" s="55"/>
      <c r="G3" s="49"/>
    </row>
    <row r="4" spans="1:7" ht="18.75">
      <c r="A4" s="54"/>
      <c r="B4" s="56"/>
      <c r="C4" s="49"/>
      <c r="D4" s="54" t="s">
        <v>530</v>
      </c>
      <c r="E4" s="55"/>
      <c r="F4" s="55"/>
      <c r="G4" s="49"/>
    </row>
    <row r="5" spans="1:7" ht="18.75">
      <c r="A5" s="57"/>
      <c r="B5" s="58"/>
      <c r="C5" s="50"/>
      <c r="D5" s="57" t="s">
        <v>531</v>
      </c>
      <c r="E5" s="59"/>
      <c r="F5" s="59"/>
      <c r="G5" s="50"/>
    </row>
    <row r="6" spans="1:7" ht="18.75">
      <c r="A6" s="57" t="s">
        <v>484</v>
      </c>
      <c r="B6" s="58"/>
      <c r="C6" s="50"/>
      <c r="D6" s="57" t="s">
        <v>532</v>
      </c>
      <c r="E6" s="59"/>
      <c r="F6" s="59"/>
      <c r="G6" s="50"/>
    </row>
    <row r="7" spans="1:2" ht="18.75">
      <c r="A7" s="51"/>
      <c r="B7" s="51"/>
    </row>
    <row r="8" spans="1:2" ht="18.75">
      <c r="A8" s="51"/>
      <c r="B8" s="51"/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tabSelected="1" workbookViewId="0" topLeftCell="A1">
      <selection activeCell="A1" sqref="A1:V2"/>
    </sheetView>
  </sheetViews>
  <sheetFormatPr defaultColWidth="8.75390625" defaultRowHeight="12.75"/>
  <cols>
    <col min="1" max="1" width="8.75390625" style="0" customWidth="1"/>
    <col min="2" max="2" width="26.00390625" style="15" bestFit="1" customWidth="1"/>
    <col min="3" max="3" width="27.75390625" style="15" bestFit="1" customWidth="1"/>
    <col min="4" max="4" width="10.625" style="15" bestFit="1" customWidth="1"/>
    <col min="5" max="5" width="8.375" style="15" bestFit="1" customWidth="1"/>
    <col min="6" max="6" width="14.375" style="15" customWidth="1"/>
    <col min="7" max="7" width="33.375" style="15" customWidth="1"/>
    <col min="8" max="14" width="5.625" style="15" bestFit="1" customWidth="1"/>
    <col min="15" max="15" width="4.625" style="15" bestFit="1" customWidth="1"/>
    <col min="16" max="19" width="5.625" style="15" bestFit="1" customWidth="1"/>
    <col min="20" max="20" width="11.00390625" style="15" customWidth="1"/>
    <col min="21" max="21" width="8.625" style="15" bestFit="1" customWidth="1"/>
    <col min="22" max="22" width="16.125" style="15" bestFit="1" customWidth="1"/>
  </cols>
  <sheetData>
    <row r="1" spans="1:22" s="1" customFormat="1" ht="15" customHeight="1">
      <c r="A1" s="129" t="s">
        <v>518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1"/>
    </row>
    <row r="2" spans="1:22" s="1" customFormat="1" ht="78" customHeight="1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4"/>
    </row>
    <row r="3" spans="1:22" s="2" customFormat="1" ht="15.75" customHeight="1">
      <c r="A3" s="135" t="s">
        <v>310</v>
      </c>
      <c r="B3" s="124" t="s">
        <v>0</v>
      </c>
      <c r="C3" s="126" t="s">
        <v>430</v>
      </c>
      <c r="D3" s="40" t="s">
        <v>426</v>
      </c>
      <c r="E3" s="128" t="s">
        <v>9</v>
      </c>
      <c r="F3" s="128" t="s">
        <v>7</v>
      </c>
      <c r="G3" s="128" t="s">
        <v>428</v>
      </c>
      <c r="H3" s="128" t="s">
        <v>1</v>
      </c>
      <c r="I3" s="128"/>
      <c r="J3" s="128"/>
      <c r="K3" s="128"/>
      <c r="L3" s="128" t="s">
        <v>2</v>
      </c>
      <c r="M3" s="128"/>
      <c r="N3" s="128"/>
      <c r="O3" s="128"/>
      <c r="P3" s="128" t="s">
        <v>3</v>
      </c>
      <c r="Q3" s="128"/>
      <c r="R3" s="128"/>
      <c r="S3" s="128"/>
      <c r="T3" s="128" t="s">
        <v>4</v>
      </c>
      <c r="U3" s="128" t="s">
        <v>6</v>
      </c>
      <c r="V3" s="137" t="s">
        <v>5</v>
      </c>
    </row>
    <row r="4" spans="1:22" s="2" customFormat="1" ht="15" customHeight="1" thickBot="1">
      <c r="A4" s="136"/>
      <c r="B4" s="125"/>
      <c r="C4" s="127"/>
      <c r="D4" s="39" t="s">
        <v>427</v>
      </c>
      <c r="E4" s="127"/>
      <c r="F4" s="127"/>
      <c r="G4" s="127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27"/>
      <c r="U4" s="127"/>
      <c r="V4" s="138"/>
    </row>
    <row r="5" spans="2:21" ht="15.75">
      <c r="B5" s="139" t="s">
        <v>67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</row>
    <row r="6" spans="1:22" ht="12.75">
      <c r="A6" s="44">
        <v>1</v>
      </c>
      <c r="B6" s="16" t="s">
        <v>68</v>
      </c>
      <c r="C6" s="16" t="s">
        <v>69</v>
      </c>
      <c r="D6" s="16" t="s">
        <v>70</v>
      </c>
      <c r="E6" s="16" t="str">
        <f>"0,7503"</f>
        <v>0,7503</v>
      </c>
      <c r="F6" s="6" t="s">
        <v>467</v>
      </c>
      <c r="G6" s="16" t="s">
        <v>323</v>
      </c>
      <c r="H6" s="63" t="s">
        <v>31</v>
      </c>
      <c r="I6" s="63" t="s">
        <v>36</v>
      </c>
      <c r="J6" s="79" t="s">
        <v>37</v>
      </c>
      <c r="K6" s="82"/>
      <c r="L6" s="63" t="s">
        <v>71</v>
      </c>
      <c r="M6" s="63" t="s">
        <v>72</v>
      </c>
      <c r="N6" s="79" t="s">
        <v>73</v>
      </c>
      <c r="O6" s="82"/>
      <c r="P6" s="63" t="s">
        <v>36</v>
      </c>
      <c r="Q6" s="63" t="s">
        <v>41</v>
      </c>
      <c r="R6" s="79" t="s">
        <v>74</v>
      </c>
      <c r="S6" s="82"/>
      <c r="T6" s="81" t="s">
        <v>437</v>
      </c>
      <c r="U6" s="81" t="str">
        <f>"356,4162"</f>
        <v>356,4162</v>
      </c>
      <c r="V6" s="16" t="s">
        <v>433</v>
      </c>
    </row>
    <row r="7" ht="12.75">
      <c r="A7" s="45"/>
    </row>
    <row r="8" spans="1:21" ht="15.75">
      <c r="A8" s="45"/>
      <c r="B8" s="123" t="s">
        <v>23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</row>
    <row r="9" spans="1:22" ht="12.75">
      <c r="A9" s="104">
        <v>1</v>
      </c>
      <c r="B9" s="101" t="s">
        <v>75</v>
      </c>
      <c r="C9" s="17" t="s">
        <v>507</v>
      </c>
      <c r="D9" s="17" t="s">
        <v>76</v>
      </c>
      <c r="E9" s="110" t="str">
        <f>"0,7071"</f>
        <v>0,7071</v>
      </c>
      <c r="F9" s="7" t="s">
        <v>467</v>
      </c>
      <c r="G9" s="101" t="s">
        <v>15</v>
      </c>
      <c r="H9" s="83" t="s">
        <v>27</v>
      </c>
      <c r="I9" s="66" t="s">
        <v>27</v>
      </c>
      <c r="J9" s="83" t="s">
        <v>58</v>
      </c>
      <c r="K9" s="84"/>
      <c r="L9" s="66" t="s">
        <v>77</v>
      </c>
      <c r="M9" s="83" t="s">
        <v>71</v>
      </c>
      <c r="N9" s="83" t="s">
        <v>71</v>
      </c>
      <c r="O9" s="84"/>
      <c r="P9" s="66" t="s">
        <v>29</v>
      </c>
      <c r="Q9" s="83" t="s">
        <v>30</v>
      </c>
      <c r="R9" s="83" t="s">
        <v>37</v>
      </c>
      <c r="S9" s="84"/>
      <c r="T9" s="85" t="s">
        <v>438</v>
      </c>
      <c r="U9" s="113" t="str">
        <f>"265,1625"</f>
        <v>265,1625</v>
      </c>
      <c r="V9" s="17" t="s">
        <v>433</v>
      </c>
    </row>
    <row r="10" spans="1:22" ht="12.75">
      <c r="A10" s="106">
        <v>1</v>
      </c>
      <c r="B10" s="103" t="s">
        <v>78</v>
      </c>
      <c r="C10" s="18" t="s">
        <v>79</v>
      </c>
      <c r="D10" s="18" t="s">
        <v>80</v>
      </c>
      <c r="E10" s="112" t="str">
        <f>"0,7019"</f>
        <v>0,7019</v>
      </c>
      <c r="F10" s="8" t="s">
        <v>467</v>
      </c>
      <c r="G10" s="103" t="s">
        <v>15</v>
      </c>
      <c r="H10" s="69" t="s">
        <v>36</v>
      </c>
      <c r="I10" s="69" t="s">
        <v>41</v>
      </c>
      <c r="J10" s="69" t="s">
        <v>46</v>
      </c>
      <c r="K10" s="87"/>
      <c r="L10" s="69" t="s">
        <v>57</v>
      </c>
      <c r="M10" s="69" t="s">
        <v>27</v>
      </c>
      <c r="N10" s="87"/>
      <c r="O10" s="87"/>
      <c r="P10" s="69" t="s">
        <v>59</v>
      </c>
      <c r="Q10" s="69" t="s">
        <v>47</v>
      </c>
      <c r="R10" s="69" t="s">
        <v>48</v>
      </c>
      <c r="S10" s="87"/>
      <c r="T10" s="88" t="s">
        <v>439</v>
      </c>
      <c r="U10" s="114" t="str">
        <f>"393,0640"</f>
        <v>393,0640</v>
      </c>
      <c r="V10" s="18" t="s">
        <v>433</v>
      </c>
    </row>
    <row r="11" ht="12.75">
      <c r="A11" s="46"/>
    </row>
    <row r="12" spans="1:21" ht="15.75">
      <c r="A12" s="46"/>
      <c r="B12" s="123" t="s">
        <v>42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</row>
    <row r="13" spans="1:22" ht="12.75">
      <c r="A13" s="44">
        <v>1</v>
      </c>
      <c r="B13" s="16" t="s">
        <v>81</v>
      </c>
      <c r="C13" s="16" t="s">
        <v>508</v>
      </c>
      <c r="D13" s="16" t="s">
        <v>82</v>
      </c>
      <c r="E13" s="16" t="str">
        <f>"0,6567"</f>
        <v>0,6567</v>
      </c>
      <c r="F13" s="6" t="s">
        <v>467</v>
      </c>
      <c r="G13" s="16" t="s">
        <v>15</v>
      </c>
      <c r="H13" s="79" t="s">
        <v>26</v>
      </c>
      <c r="I13" s="63" t="s">
        <v>26</v>
      </c>
      <c r="J13" s="63" t="s">
        <v>27</v>
      </c>
      <c r="K13" s="79" t="s">
        <v>58</v>
      </c>
      <c r="L13" s="63" t="s">
        <v>22</v>
      </c>
      <c r="M13" s="79" t="s">
        <v>83</v>
      </c>
      <c r="N13" s="79" t="s">
        <v>83</v>
      </c>
      <c r="O13" s="82"/>
      <c r="P13" s="63" t="s">
        <v>29</v>
      </c>
      <c r="Q13" s="79" t="s">
        <v>30</v>
      </c>
      <c r="R13" s="63" t="s">
        <v>84</v>
      </c>
      <c r="S13" s="79" t="s">
        <v>36</v>
      </c>
      <c r="T13" s="81" t="s">
        <v>440</v>
      </c>
      <c r="U13" s="81" t="str">
        <f>"254,4713"</f>
        <v>254,4713</v>
      </c>
      <c r="V13" s="16" t="s">
        <v>433</v>
      </c>
    </row>
    <row r="14" ht="12.75">
      <c r="A14" s="46"/>
    </row>
    <row r="15" spans="1:21" ht="15.75">
      <c r="A15" s="46"/>
      <c r="B15" s="123" t="s">
        <v>85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</row>
    <row r="16" spans="1:22" ht="12.75">
      <c r="A16" s="44">
        <v>1</v>
      </c>
      <c r="B16" s="16" t="s">
        <v>86</v>
      </c>
      <c r="C16" s="16" t="s">
        <v>87</v>
      </c>
      <c r="D16" s="16" t="s">
        <v>88</v>
      </c>
      <c r="E16" s="16" t="str">
        <f>"0,6133"</f>
        <v>0,6133</v>
      </c>
      <c r="F16" s="6" t="s">
        <v>467</v>
      </c>
      <c r="G16" s="16" t="s">
        <v>89</v>
      </c>
      <c r="H16" s="79" t="s">
        <v>58</v>
      </c>
      <c r="I16" s="63" t="s">
        <v>58</v>
      </c>
      <c r="J16" s="63" t="s">
        <v>90</v>
      </c>
      <c r="K16" s="82"/>
      <c r="L16" s="63" t="s">
        <v>77</v>
      </c>
      <c r="M16" s="63" t="s">
        <v>91</v>
      </c>
      <c r="N16" s="79" t="s">
        <v>73</v>
      </c>
      <c r="O16" s="82"/>
      <c r="P16" s="63" t="s">
        <v>90</v>
      </c>
      <c r="Q16" s="63" t="s">
        <v>92</v>
      </c>
      <c r="R16" s="63" t="s">
        <v>84</v>
      </c>
      <c r="S16" s="63" t="s">
        <v>36</v>
      </c>
      <c r="T16" s="81" t="s">
        <v>441</v>
      </c>
      <c r="U16" s="81" t="str">
        <f>"263,7405"</f>
        <v>263,7405</v>
      </c>
      <c r="V16" s="16" t="s">
        <v>313</v>
      </c>
    </row>
    <row r="17" ht="12.75">
      <c r="A17" s="46"/>
    </row>
    <row r="18" spans="1:21" ht="15.75">
      <c r="A18" s="46"/>
      <c r="B18" s="123" t="s">
        <v>93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</row>
    <row r="19" spans="1:22" ht="12.75">
      <c r="A19" s="44">
        <v>1</v>
      </c>
      <c r="B19" s="16" t="s">
        <v>94</v>
      </c>
      <c r="C19" s="16" t="s">
        <v>95</v>
      </c>
      <c r="D19" s="16" t="s">
        <v>96</v>
      </c>
      <c r="E19" s="16" t="str">
        <f>"0,5383"</f>
        <v>0,5383</v>
      </c>
      <c r="F19" s="6" t="s">
        <v>467</v>
      </c>
      <c r="G19" s="16" t="s">
        <v>89</v>
      </c>
      <c r="H19" s="63" t="s">
        <v>50</v>
      </c>
      <c r="I19" s="63" t="s">
        <v>97</v>
      </c>
      <c r="J19" s="63" t="s">
        <v>98</v>
      </c>
      <c r="K19" s="82"/>
      <c r="L19" s="63" t="s">
        <v>30</v>
      </c>
      <c r="M19" s="63" t="s">
        <v>31</v>
      </c>
      <c r="N19" s="63" t="s">
        <v>36</v>
      </c>
      <c r="O19" s="82"/>
      <c r="P19" s="63" t="s">
        <v>49</v>
      </c>
      <c r="Q19" s="63" t="s">
        <v>50</v>
      </c>
      <c r="R19" s="63" t="s">
        <v>99</v>
      </c>
      <c r="S19" s="82"/>
      <c r="T19" s="81" t="s">
        <v>442</v>
      </c>
      <c r="U19" s="81" t="str">
        <f>"387,5472"</f>
        <v>387,5472</v>
      </c>
      <c r="V19" s="16" t="s">
        <v>433</v>
      </c>
    </row>
    <row r="21" spans="2:7" ht="15.75">
      <c r="B21" s="25"/>
      <c r="C21" s="25"/>
      <c r="D21" s="25"/>
      <c r="E21" s="25"/>
      <c r="F21" s="35"/>
      <c r="G21" s="25"/>
    </row>
    <row r="22" spans="2:7" ht="15.75">
      <c r="B22" s="25"/>
      <c r="C22" s="25"/>
      <c r="D22" s="25"/>
      <c r="E22" s="25"/>
      <c r="F22" s="35"/>
      <c r="G22" s="25"/>
    </row>
    <row r="23" spans="2:7" ht="15.75">
      <c r="B23" s="25"/>
      <c r="C23" s="25"/>
      <c r="D23" s="25"/>
      <c r="E23" s="25"/>
      <c r="F23" s="35"/>
      <c r="G23" s="25"/>
    </row>
    <row r="24" spans="2:7" ht="15.75">
      <c r="B24" s="25"/>
      <c r="C24" s="25"/>
      <c r="D24" s="25"/>
      <c r="E24" s="25"/>
      <c r="F24" s="35"/>
      <c r="G24" s="25"/>
    </row>
    <row r="25" spans="2:7" ht="15.75">
      <c r="B25" s="25"/>
      <c r="C25" s="25"/>
      <c r="D25" s="25"/>
      <c r="E25" s="25"/>
      <c r="F25" s="35"/>
      <c r="G25" s="25"/>
    </row>
    <row r="26" spans="2:7" ht="15.75">
      <c r="B26" s="25"/>
      <c r="C26" s="25"/>
      <c r="D26" s="25"/>
      <c r="E26" s="25"/>
      <c r="F26" s="35"/>
      <c r="G26" s="25"/>
    </row>
    <row r="27" spans="2:7" ht="15.75">
      <c r="B27" s="25"/>
      <c r="C27" s="25"/>
      <c r="D27" s="25"/>
      <c r="E27" s="25"/>
      <c r="F27" s="35"/>
      <c r="G27" s="25"/>
    </row>
    <row r="28" spans="2:7" ht="12.75">
      <c r="B28" s="25"/>
      <c r="C28" s="25"/>
      <c r="D28" s="25"/>
      <c r="E28" s="25"/>
      <c r="F28" s="25"/>
      <c r="G28" s="25"/>
    </row>
    <row r="29" spans="2:7" ht="18">
      <c r="B29" s="31"/>
      <c r="C29" s="31"/>
      <c r="D29" s="25"/>
      <c r="E29" s="25"/>
      <c r="F29" s="25"/>
      <c r="G29" s="25"/>
    </row>
    <row r="30" spans="2:7" ht="15.75">
      <c r="B30" s="32"/>
      <c r="C30" s="32"/>
      <c r="D30" s="25"/>
      <c r="E30" s="25"/>
      <c r="F30" s="25"/>
      <c r="G30" s="25"/>
    </row>
    <row r="31" spans="2:7" ht="13.5">
      <c r="B31" s="33"/>
      <c r="C31" s="34"/>
      <c r="D31" s="25"/>
      <c r="E31" s="25"/>
      <c r="F31" s="25"/>
      <c r="G31" s="25"/>
    </row>
    <row r="32" spans="2:7" ht="13.5">
      <c r="B32" s="28"/>
      <c r="C32" s="28"/>
      <c r="D32" s="28"/>
      <c r="E32" s="28"/>
      <c r="F32" s="28"/>
      <c r="G32" s="25"/>
    </row>
    <row r="33" spans="2:7" ht="12.75">
      <c r="B33" s="29"/>
      <c r="C33" s="25"/>
      <c r="D33" s="25"/>
      <c r="E33" s="25"/>
      <c r="F33" s="30"/>
      <c r="G33" s="25"/>
    </row>
    <row r="34" spans="2:7" ht="12.75">
      <c r="B34" s="29"/>
      <c r="C34" s="25"/>
      <c r="D34" s="25"/>
      <c r="E34" s="25"/>
      <c r="F34" s="30"/>
      <c r="G34" s="25"/>
    </row>
    <row r="35" spans="2:7" ht="12.75">
      <c r="B35" s="25"/>
      <c r="C35" s="25"/>
      <c r="D35" s="25"/>
      <c r="E35" s="25"/>
      <c r="F35" s="25"/>
      <c r="G35" s="25"/>
    </row>
    <row r="36" spans="2:7" ht="13.5">
      <c r="B36" s="33"/>
      <c r="C36" s="34"/>
      <c r="D36" s="25"/>
      <c r="E36" s="25"/>
      <c r="F36" s="25"/>
      <c r="G36" s="25"/>
    </row>
    <row r="37" spans="2:7" ht="13.5">
      <c r="B37" s="28"/>
      <c r="C37" s="28"/>
      <c r="D37" s="28"/>
      <c r="E37" s="28"/>
      <c r="F37" s="28"/>
      <c r="G37" s="25"/>
    </row>
    <row r="38" spans="2:7" ht="12.75">
      <c r="B38" s="29"/>
      <c r="C38" s="25"/>
      <c r="D38" s="25"/>
      <c r="E38" s="25"/>
      <c r="F38" s="30"/>
      <c r="G38" s="25"/>
    </row>
    <row r="39" spans="2:7" ht="12.75">
      <c r="B39" s="29"/>
      <c r="C39" s="25"/>
      <c r="D39" s="25"/>
      <c r="E39" s="25"/>
      <c r="F39" s="30"/>
      <c r="G39" s="25"/>
    </row>
    <row r="40" spans="2:7" ht="12.75">
      <c r="B40" s="29"/>
      <c r="C40" s="25"/>
      <c r="D40" s="25"/>
      <c r="E40" s="25"/>
      <c r="F40" s="30"/>
      <c r="G40" s="25"/>
    </row>
    <row r="41" spans="2:7" ht="12.75">
      <c r="B41" s="29"/>
      <c r="C41" s="25"/>
      <c r="D41" s="25"/>
      <c r="E41" s="25"/>
      <c r="F41" s="30"/>
      <c r="G41" s="25"/>
    </row>
    <row r="42" spans="2:7" ht="12.75">
      <c r="B42" s="25"/>
      <c r="C42" s="25"/>
      <c r="D42" s="25"/>
      <c r="E42" s="25"/>
      <c r="F42" s="25"/>
      <c r="G42" s="25"/>
    </row>
    <row r="43" spans="2:7" ht="12.75">
      <c r="B43" s="25"/>
      <c r="C43" s="25"/>
      <c r="D43" s="25"/>
      <c r="E43" s="25"/>
      <c r="F43" s="25"/>
      <c r="G43" s="25"/>
    </row>
  </sheetData>
  <sheetProtection/>
  <mergeCells count="18">
    <mergeCell ref="A1:V2"/>
    <mergeCell ref="A3:A4"/>
    <mergeCell ref="B3:B4"/>
    <mergeCell ref="C3:C4"/>
    <mergeCell ref="E3:E4"/>
    <mergeCell ref="F3:F4"/>
    <mergeCell ref="G3:G4"/>
    <mergeCell ref="H3:K3"/>
    <mergeCell ref="L3:O3"/>
    <mergeCell ref="P3:S3"/>
    <mergeCell ref="B15:U15"/>
    <mergeCell ref="B18:U18"/>
    <mergeCell ref="T3:T4"/>
    <mergeCell ref="U3:U4"/>
    <mergeCell ref="V3:V4"/>
    <mergeCell ref="B5:U5"/>
    <mergeCell ref="B8:U8"/>
    <mergeCell ref="B12:U12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C42" sqref="C42"/>
    </sheetView>
  </sheetViews>
  <sheetFormatPr defaultColWidth="8.75390625" defaultRowHeight="12.75"/>
  <cols>
    <col min="1" max="1" width="8.75390625" style="0" customWidth="1"/>
    <col min="2" max="2" width="26.00390625" style="15" bestFit="1" customWidth="1"/>
    <col min="3" max="3" width="29.375" style="15" customWidth="1"/>
    <col min="4" max="4" width="10.625" style="15" bestFit="1" customWidth="1"/>
    <col min="5" max="5" width="8.375" style="15" bestFit="1" customWidth="1"/>
    <col min="6" max="6" width="22.75390625" style="15" bestFit="1" customWidth="1"/>
    <col min="7" max="7" width="31.625" style="15" bestFit="1" customWidth="1"/>
    <col min="8" max="10" width="5.625" style="15" bestFit="1" customWidth="1"/>
    <col min="11" max="11" width="4.625" style="15" bestFit="1" customWidth="1"/>
    <col min="12" max="14" width="5.625" style="15" bestFit="1" customWidth="1"/>
    <col min="15" max="15" width="4.625" style="15" bestFit="1" customWidth="1"/>
    <col min="16" max="16" width="11.75390625" style="15" customWidth="1"/>
    <col min="17" max="17" width="8.625" style="15" bestFit="1" customWidth="1"/>
    <col min="18" max="18" width="28.75390625" style="15" bestFit="1" customWidth="1"/>
  </cols>
  <sheetData>
    <row r="1" spans="1:18" s="1" customFormat="1" ht="15" customHeight="1">
      <c r="A1" s="142" t="s">
        <v>512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3"/>
    </row>
    <row r="2" spans="1:18" s="1" customFormat="1" ht="82.5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s="2" customFormat="1" ht="16.5" customHeight="1">
      <c r="A3" s="135" t="s">
        <v>310</v>
      </c>
      <c r="B3" s="140" t="s">
        <v>0</v>
      </c>
      <c r="C3" s="126" t="s">
        <v>430</v>
      </c>
      <c r="D3" s="40" t="s">
        <v>426</v>
      </c>
      <c r="E3" s="141" t="s">
        <v>9</v>
      </c>
      <c r="F3" s="141" t="s">
        <v>7</v>
      </c>
      <c r="G3" s="128" t="s">
        <v>428</v>
      </c>
      <c r="H3" s="141" t="s">
        <v>2</v>
      </c>
      <c r="I3" s="141"/>
      <c r="J3" s="141"/>
      <c r="K3" s="141"/>
      <c r="L3" s="141" t="s">
        <v>3</v>
      </c>
      <c r="M3" s="141"/>
      <c r="N3" s="141"/>
      <c r="O3" s="141"/>
      <c r="P3" s="128" t="s">
        <v>4</v>
      </c>
      <c r="Q3" s="141" t="s">
        <v>6</v>
      </c>
      <c r="R3" s="144" t="s">
        <v>5</v>
      </c>
    </row>
    <row r="4" spans="1:18" s="2" customFormat="1" ht="12.75" customHeight="1" thickBot="1">
      <c r="A4" s="136"/>
      <c r="B4" s="125"/>
      <c r="C4" s="127"/>
      <c r="D4" s="39" t="s">
        <v>427</v>
      </c>
      <c r="E4" s="127"/>
      <c r="F4" s="127"/>
      <c r="G4" s="127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127"/>
      <c r="Q4" s="127"/>
      <c r="R4" s="138"/>
    </row>
    <row r="5" spans="1:17" ht="15.75">
      <c r="A5" s="37"/>
      <c r="B5" s="139" t="s">
        <v>85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</row>
    <row r="6" spans="1:18" ht="12.75">
      <c r="A6" s="44">
        <v>1</v>
      </c>
      <c r="B6" s="16" t="s">
        <v>293</v>
      </c>
      <c r="C6" s="16" t="s">
        <v>294</v>
      </c>
      <c r="D6" s="16" t="s">
        <v>295</v>
      </c>
      <c r="E6" s="16" t="str">
        <f>"0,6122"</f>
        <v>0,6122</v>
      </c>
      <c r="F6" s="16" t="s">
        <v>467</v>
      </c>
      <c r="G6" s="16" t="s">
        <v>15</v>
      </c>
      <c r="H6" s="63" t="s">
        <v>28</v>
      </c>
      <c r="I6" s="63" t="s">
        <v>296</v>
      </c>
      <c r="J6" s="63" t="s">
        <v>58</v>
      </c>
      <c r="K6" s="82"/>
      <c r="L6" s="63" t="s">
        <v>36</v>
      </c>
      <c r="M6" s="63" t="s">
        <v>37</v>
      </c>
      <c r="N6" s="63" t="s">
        <v>41</v>
      </c>
      <c r="O6" s="82"/>
      <c r="P6" s="81" t="s">
        <v>465</v>
      </c>
      <c r="Q6" s="81" t="str">
        <f>"202,0425"</f>
        <v>202,0425</v>
      </c>
      <c r="R6" s="16" t="s">
        <v>433</v>
      </c>
    </row>
    <row r="7" ht="12.75">
      <c r="A7" s="46"/>
    </row>
    <row r="8" spans="1:17" ht="15.75">
      <c r="A8" s="46"/>
      <c r="B8" s="123" t="s">
        <v>210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</row>
    <row r="9" spans="1:18" ht="12.75">
      <c r="A9" s="44">
        <v>1</v>
      </c>
      <c r="B9" s="16" t="s">
        <v>297</v>
      </c>
      <c r="C9" s="16" t="s">
        <v>298</v>
      </c>
      <c r="D9" s="16" t="s">
        <v>299</v>
      </c>
      <c r="E9" s="16" t="str">
        <f>"0,5905"</f>
        <v>0,5905</v>
      </c>
      <c r="F9" s="16" t="s">
        <v>467</v>
      </c>
      <c r="G9" s="16" t="s">
        <v>172</v>
      </c>
      <c r="H9" s="63" t="s">
        <v>28</v>
      </c>
      <c r="I9" s="63" t="s">
        <v>58</v>
      </c>
      <c r="J9" s="63" t="s">
        <v>155</v>
      </c>
      <c r="K9" s="82"/>
      <c r="L9" s="63" t="s">
        <v>46</v>
      </c>
      <c r="M9" s="63" t="s">
        <v>59</v>
      </c>
      <c r="N9" s="79" t="s">
        <v>47</v>
      </c>
      <c r="O9" s="82"/>
      <c r="P9" s="81" t="s">
        <v>466</v>
      </c>
      <c r="Q9" s="81" t="str">
        <f>"209,6275"</f>
        <v>209,6275</v>
      </c>
      <c r="R9" s="16" t="s">
        <v>488</v>
      </c>
    </row>
    <row r="11" spans="2:6" ht="15.75">
      <c r="B11" s="25"/>
      <c r="C11" s="25"/>
      <c r="D11" s="25"/>
      <c r="E11" s="25"/>
      <c r="F11" s="35"/>
    </row>
    <row r="12" spans="2:6" ht="15.75">
      <c r="B12" s="25"/>
      <c r="C12" s="25"/>
      <c r="D12" s="25"/>
      <c r="E12" s="25"/>
      <c r="F12" s="35"/>
    </row>
    <row r="13" spans="2:6" ht="15.75">
      <c r="B13" s="25"/>
      <c r="C13" s="25"/>
      <c r="D13" s="25"/>
      <c r="E13" s="25"/>
      <c r="F13" s="35"/>
    </row>
    <row r="14" spans="2:6" ht="15.75">
      <c r="B14" s="25"/>
      <c r="C14" s="25"/>
      <c r="D14" s="25"/>
      <c r="E14" s="25"/>
      <c r="F14" s="35"/>
    </row>
    <row r="15" spans="2:6" ht="15.75">
      <c r="B15" s="25"/>
      <c r="C15" s="25"/>
      <c r="D15" s="25"/>
      <c r="E15" s="25"/>
      <c r="F15" s="35"/>
    </row>
    <row r="16" spans="2:6" ht="15.75">
      <c r="B16" s="25"/>
      <c r="C16" s="25"/>
      <c r="D16" s="25"/>
      <c r="E16" s="25"/>
      <c r="F16" s="35"/>
    </row>
    <row r="17" spans="2:6" ht="15.75">
      <c r="B17" s="25"/>
      <c r="C17" s="25"/>
      <c r="D17" s="25"/>
      <c r="E17" s="25"/>
      <c r="F17" s="35"/>
    </row>
    <row r="18" spans="2:6" ht="12.75">
      <c r="B18" s="25"/>
      <c r="C18" s="25"/>
      <c r="D18" s="25"/>
      <c r="E18" s="25"/>
      <c r="F18" s="25"/>
    </row>
    <row r="19" spans="2:6" ht="18">
      <c r="B19" s="31"/>
      <c r="C19" s="31"/>
      <c r="D19" s="25"/>
      <c r="E19" s="25"/>
      <c r="F19" s="25"/>
    </row>
    <row r="20" spans="2:6" ht="15.75">
      <c r="B20" s="32"/>
      <c r="C20" s="32"/>
      <c r="D20" s="25"/>
      <c r="E20" s="25"/>
      <c r="F20" s="25"/>
    </row>
    <row r="21" spans="2:6" ht="13.5">
      <c r="B21" s="33"/>
      <c r="C21" s="34"/>
      <c r="D21" s="25"/>
      <c r="E21" s="25"/>
      <c r="F21" s="25"/>
    </row>
    <row r="22" spans="2:6" ht="13.5">
      <c r="B22" s="28"/>
      <c r="C22" s="28"/>
      <c r="D22" s="28"/>
      <c r="E22" s="28"/>
      <c r="F22" s="28"/>
    </row>
    <row r="23" spans="2:6" ht="12.75">
      <c r="B23" s="29"/>
      <c r="C23" s="25"/>
      <c r="D23" s="25"/>
      <c r="E23" s="25"/>
      <c r="F23" s="30"/>
    </row>
    <row r="24" spans="2:6" ht="12.75">
      <c r="B24" s="29"/>
      <c r="C24" s="25"/>
      <c r="D24" s="25"/>
      <c r="E24" s="25"/>
      <c r="F24" s="30"/>
    </row>
  </sheetData>
  <sheetProtection/>
  <mergeCells count="14">
    <mergeCell ref="A1:R2"/>
    <mergeCell ref="A3:A4"/>
    <mergeCell ref="P3:P4"/>
    <mergeCell ref="Q3:Q4"/>
    <mergeCell ref="R3:R4"/>
    <mergeCell ref="B5:Q5"/>
    <mergeCell ref="B8:Q8"/>
    <mergeCell ref="B3:B4"/>
    <mergeCell ref="C3:C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:N2"/>
    </sheetView>
  </sheetViews>
  <sheetFormatPr defaultColWidth="8.75390625" defaultRowHeight="12.75"/>
  <cols>
    <col min="1" max="1" width="8.75390625" style="0" customWidth="1"/>
    <col min="2" max="2" width="26.00390625" style="15" bestFit="1" customWidth="1"/>
    <col min="3" max="3" width="27.625" style="15" customWidth="1"/>
    <col min="4" max="4" width="10.625" style="15" bestFit="1" customWidth="1"/>
    <col min="5" max="5" width="8.375" style="15" bestFit="1" customWidth="1"/>
    <col min="6" max="6" width="22.75390625" style="15" bestFit="1" customWidth="1"/>
    <col min="7" max="7" width="29.00390625" style="15" bestFit="1" customWidth="1"/>
    <col min="8" max="10" width="5.625" style="15" bestFit="1" customWidth="1"/>
    <col min="11" max="11" width="4.625" style="15" bestFit="1" customWidth="1"/>
    <col min="12" max="12" width="12.125" style="15" customWidth="1"/>
    <col min="13" max="13" width="8.625" style="15" bestFit="1" customWidth="1"/>
    <col min="14" max="14" width="27.625" style="15" bestFit="1" customWidth="1"/>
  </cols>
  <sheetData>
    <row r="1" spans="1:14" s="1" customFormat="1" ht="15" customHeight="1">
      <c r="A1" s="129" t="s">
        <v>511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1" customFormat="1" ht="78.75" customHeight="1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2" customFormat="1" ht="15.75" customHeight="1">
      <c r="A3" s="135" t="s">
        <v>310</v>
      </c>
      <c r="B3" s="124" t="s">
        <v>0</v>
      </c>
      <c r="C3" s="126" t="s">
        <v>430</v>
      </c>
      <c r="D3" s="40" t="s">
        <v>426</v>
      </c>
      <c r="E3" s="128" t="s">
        <v>9</v>
      </c>
      <c r="F3" s="128" t="s">
        <v>7</v>
      </c>
      <c r="G3" s="128" t="s">
        <v>428</v>
      </c>
      <c r="H3" s="128" t="s">
        <v>1</v>
      </c>
      <c r="I3" s="128"/>
      <c r="J3" s="128"/>
      <c r="K3" s="128"/>
      <c r="L3" s="128" t="s">
        <v>429</v>
      </c>
      <c r="M3" s="128" t="s">
        <v>6</v>
      </c>
      <c r="N3" s="137" t="s">
        <v>5</v>
      </c>
    </row>
    <row r="4" spans="1:14" s="2" customFormat="1" ht="15" customHeight="1" thickBot="1">
      <c r="A4" s="136"/>
      <c r="B4" s="125"/>
      <c r="C4" s="127"/>
      <c r="D4" s="39" t="s">
        <v>427</v>
      </c>
      <c r="E4" s="127"/>
      <c r="F4" s="127"/>
      <c r="G4" s="127"/>
      <c r="H4" s="3">
        <v>1</v>
      </c>
      <c r="I4" s="3">
        <v>2</v>
      </c>
      <c r="J4" s="3">
        <v>3</v>
      </c>
      <c r="K4" s="3" t="s">
        <v>8</v>
      </c>
      <c r="L4" s="127"/>
      <c r="M4" s="127"/>
      <c r="N4" s="138"/>
    </row>
    <row r="5" spans="1:13" ht="15.75">
      <c r="A5" s="37"/>
      <c r="B5" s="139" t="s">
        <v>67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4" ht="12.75">
      <c r="A6" s="44">
        <v>1</v>
      </c>
      <c r="B6" s="38" t="s">
        <v>300</v>
      </c>
      <c r="C6" s="16" t="s">
        <v>301</v>
      </c>
      <c r="D6" s="16" t="s">
        <v>302</v>
      </c>
      <c r="E6" s="16" t="str">
        <f>"0,9683"</f>
        <v>0,9683</v>
      </c>
      <c r="F6" s="16" t="s">
        <v>467</v>
      </c>
      <c r="G6" s="16" t="s">
        <v>89</v>
      </c>
      <c r="H6" s="63" t="s">
        <v>83</v>
      </c>
      <c r="I6" s="63" t="s">
        <v>77</v>
      </c>
      <c r="J6" s="79" t="s">
        <v>71</v>
      </c>
      <c r="K6" s="80"/>
      <c r="L6" s="81" t="s">
        <v>77</v>
      </c>
      <c r="M6" s="81" t="str">
        <f>"91,9885"</f>
        <v>91,9885</v>
      </c>
      <c r="N6" s="16" t="s">
        <v>433</v>
      </c>
    </row>
    <row r="7" ht="12.75">
      <c r="A7" s="46"/>
    </row>
    <row r="8" spans="1:13" ht="15.75">
      <c r="A8" s="46"/>
      <c r="B8" s="123" t="s">
        <v>85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4" ht="12.75">
      <c r="A9" s="44">
        <v>1</v>
      </c>
      <c r="B9" s="16" t="s">
        <v>303</v>
      </c>
      <c r="C9" s="16" t="s">
        <v>304</v>
      </c>
      <c r="D9" s="16" t="s">
        <v>305</v>
      </c>
      <c r="E9" s="16" t="str">
        <f>"0,6431"</f>
        <v>0,6431</v>
      </c>
      <c r="F9" s="16" t="s">
        <v>14</v>
      </c>
      <c r="G9" s="16" t="s">
        <v>15</v>
      </c>
      <c r="H9" s="63" t="s">
        <v>29</v>
      </c>
      <c r="I9" s="63" t="s">
        <v>31</v>
      </c>
      <c r="J9" s="79" t="s">
        <v>36</v>
      </c>
      <c r="K9" s="80"/>
      <c r="L9" s="81" t="s">
        <v>31</v>
      </c>
      <c r="M9" s="81" t="str">
        <f>"109,3270"</f>
        <v>109,3270</v>
      </c>
      <c r="N9" s="16" t="s">
        <v>487</v>
      </c>
    </row>
    <row r="11" ht="15.75">
      <c r="F11" s="19"/>
    </row>
    <row r="12" ht="15.75">
      <c r="F12" s="19"/>
    </row>
    <row r="13" ht="15.75">
      <c r="F13" s="19"/>
    </row>
    <row r="14" ht="15.75">
      <c r="F14" s="19"/>
    </row>
    <row r="15" ht="15.75">
      <c r="F15" s="19"/>
    </row>
    <row r="16" ht="15.75">
      <c r="F16" s="19"/>
    </row>
    <row r="17" ht="15.75">
      <c r="F17" s="19"/>
    </row>
    <row r="19" spans="2:6" ht="18">
      <c r="B19" s="31"/>
      <c r="C19" s="31"/>
      <c r="D19" s="25"/>
      <c r="E19" s="25"/>
      <c r="F19" s="25"/>
    </row>
    <row r="20" spans="2:6" ht="15.75">
      <c r="B20" s="32"/>
      <c r="C20" s="32"/>
      <c r="D20" s="25"/>
      <c r="E20" s="25"/>
      <c r="F20" s="25"/>
    </row>
    <row r="21" spans="2:6" ht="13.5">
      <c r="B21" s="33"/>
      <c r="C21" s="34"/>
      <c r="D21" s="25"/>
      <c r="E21" s="25"/>
      <c r="F21" s="25"/>
    </row>
    <row r="22" spans="2:6" ht="13.5">
      <c r="B22" s="28"/>
      <c r="C22" s="28"/>
      <c r="D22" s="28"/>
      <c r="E22" s="28"/>
      <c r="F22" s="28"/>
    </row>
    <row r="23" spans="2:6" ht="12.75">
      <c r="B23" s="29"/>
      <c r="C23" s="25"/>
      <c r="D23" s="25"/>
      <c r="E23" s="25"/>
      <c r="F23" s="30"/>
    </row>
    <row r="24" spans="2:6" ht="12.75">
      <c r="B24" s="25"/>
      <c r="C24" s="25"/>
      <c r="D24" s="25"/>
      <c r="E24" s="25"/>
      <c r="F24" s="25"/>
    </row>
    <row r="25" spans="2:6" ht="12.75">
      <c r="B25" s="25"/>
      <c r="C25" s="25"/>
      <c r="D25" s="25"/>
      <c r="E25" s="25"/>
      <c r="F25" s="25"/>
    </row>
    <row r="26" spans="2:6" ht="15.75">
      <c r="B26" s="32"/>
      <c r="C26" s="32"/>
      <c r="D26" s="25"/>
      <c r="E26" s="25"/>
      <c r="F26" s="25"/>
    </row>
    <row r="27" spans="2:6" ht="13.5">
      <c r="B27" s="33"/>
      <c r="C27" s="34"/>
      <c r="D27" s="25"/>
      <c r="E27" s="25"/>
      <c r="F27" s="25"/>
    </row>
    <row r="28" spans="2:6" ht="13.5">
      <c r="B28" s="28"/>
      <c r="C28" s="28"/>
      <c r="D28" s="28"/>
      <c r="E28" s="28"/>
      <c r="F28" s="28"/>
    </row>
    <row r="29" spans="2:6" ht="12.75">
      <c r="B29" s="29"/>
      <c r="C29" s="25"/>
      <c r="D29" s="25"/>
      <c r="E29" s="25"/>
      <c r="F29" s="30"/>
    </row>
    <row r="30" spans="2:6" ht="12.75">
      <c r="B30" s="25"/>
      <c r="C30" s="25"/>
      <c r="D30" s="25"/>
      <c r="E30" s="25"/>
      <c r="F30" s="25"/>
    </row>
    <row r="31" spans="2:6" ht="12.75">
      <c r="B31" s="25"/>
      <c r="C31" s="25"/>
      <c r="D31" s="25"/>
      <c r="E31" s="25"/>
      <c r="F31" s="25"/>
    </row>
    <row r="32" spans="2:6" ht="12.75">
      <c r="B32" s="25"/>
      <c r="C32" s="25"/>
      <c r="D32" s="25"/>
      <c r="E32" s="25"/>
      <c r="F32" s="25"/>
    </row>
  </sheetData>
  <sheetProtection/>
  <mergeCells count="13">
    <mergeCell ref="A1:N2"/>
    <mergeCell ref="A3:A4"/>
    <mergeCell ref="L3:L4"/>
    <mergeCell ref="M3:M4"/>
    <mergeCell ref="N3:N4"/>
    <mergeCell ref="B5:M5"/>
    <mergeCell ref="B8:M8"/>
    <mergeCell ref="B3:B4"/>
    <mergeCell ref="C3:C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1" sqref="A1:N2"/>
    </sheetView>
  </sheetViews>
  <sheetFormatPr defaultColWidth="8.75390625" defaultRowHeight="12.75"/>
  <cols>
    <col min="1" max="1" width="8.75390625" style="0" customWidth="1"/>
    <col min="2" max="2" width="26.00390625" style="15" bestFit="1" customWidth="1"/>
    <col min="3" max="3" width="27.75390625" style="15" customWidth="1"/>
    <col min="4" max="4" width="10.625" style="15" bestFit="1" customWidth="1"/>
    <col min="5" max="5" width="8.375" style="15" bestFit="1" customWidth="1"/>
    <col min="6" max="6" width="22.75390625" style="15" bestFit="1" customWidth="1"/>
    <col min="7" max="7" width="29.00390625" style="15" bestFit="1" customWidth="1"/>
    <col min="8" max="10" width="5.625" style="15" bestFit="1" customWidth="1"/>
    <col min="11" max="11" width="4.625" style="15" bestFit="1" customWidth="1"/>
    <col min="12" max="12" width="13.00390625" style="15" customWidth="1"/>
    <col min="13" max="13" width="8.625" style="15" bestFit="1" customWidth="1"/>
    <col min="14" max="14" width="15.375" style="15" bestFit="1" customWidth="1"/>
  </cols>
  <sheetData>
    <row r="1" spans="1:14" s="1" customFormat="1" ht="15" customHeight="1">
      <c r="A1" s="129" t="s">
        <v>510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1" customFormat="1" ht="79.5" customHeight="1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2" customFormat="1" ht="16.5" customHeight="1">
      <c r="A3" s="135" t="s">
        <v>310</v>
      </c>
      <c r="B3" s="124" t="s">
        <v>0</v>
      </c>
      <c r="C3" s="126" t="s">
        <v>430</v>
      </c>
      <c r="D3" s="40" t="s">
        <v>426</v>
      </c>
      <c r="E3" s="128" t="s">
        <v>9</v>
      </c>
      <c r="F3" s="128" t="s">
        <v>7</v>
      </c>
      <c r="G3" s="128" t="s">
        <v>428</v>
      </c>
      <c r="H3" s="128" t="s">
        <v>1</v>
      </c>
      <c r="I3" s="128"/>
      <c r="J3" s="128"/>
      <c r="K3" s="128"/>
      <c r="L3" s="128" t="s">
        <v>429</v>
      </c>
      <c r="M3" s="128" t="s">
        <v>6</v>
      </c>
      <c r="N3" s="137" t="s">
        <v>5</v>
      </c>
    </row>
    <row r="4" spans="1:14" s="2" customFormat="1" ht="12.75" customHeight="1" thickBot="1">
      <c r="A4" s="136"/>
      <c r="B4" s="125"/>
      <c r="C4" s="127"/>
      <c r="D4" s="39" t="s">
        <v>427</v>
      </c>
      <c r="E4" s="127"/>
      <c r="F4" s="127"/>
      <c r="G4" s="127"/>
      <c r="H4" s="3">
        <v>1</v>
      </c>
      <c r="I4" s="3">
        <v>2</v>
      </c>
      <c r="J4" s="3">
        <v>3</v>
      </c>
      <c r="K4" s="3" t="s">
        <v>8</v>
      </c>
      <c r="L4" s="127"/>
      <c r="M4" s="127"/>
      <c r="N4" s="138"/>
    </row>
    <row r="5" spans="2:13" ht="15.75">
      <c r="B5" s="139" t="s">
        <v>85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4" ht="12.75">
      <c r="A6" s="44">
        <v>1</v>
      </c>
      <c r="B6" s="16" t="s">
        <v>306</v>
      </c>
      <c r="C6" s="16" t="s">
        <v>307</v>
      </c>
      <c r="D6" s="16" t="s">
        <v>308</v>
      </c>
      <c r="E6" s="16" t="str">
        <f>"0,6137"</f>
        <v>0,6137</v>
      </c>
      <c r="F6" s="16" t="s">
        <v>467</v>
      </c>
      <c r="G6" s="16" t="s">
        <v>15</v>
      </c>
      <c r="H6" s="63" t="s">
        <v>55</v>
      </c>
      <c r="I6" s="63" t="s">
        <v>66</v>
      </c>
      <c r="J6" s="79" t="s">
        <v>46</v>
      </c>
      <c r="K6" s="80"/>
      <c r="L6" s="81" t="s">
        <v>66</v>
      </c>
      <c r="M6" s="81" t="str">
        <f>"115,0781"</f>
        <v>115,0781</v>
      </c>
      <c r="N6" s="16" t="s">
        <v>433</v>
      </c>
    </row>
    <row r="7" ht="12.75">
      <c r="A7" s="45"/>
    </row>
    <row r="8" spans="1:13" ht="15.75">
      <c r="A8" s="45"/>
      <c r="B8" s="123" t="s">
        <v>93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4" ht="12.75">
      <c r="A9" s="44">
        <v>1</v>
      </c>
      <c r="B9" s="16" t="s">
        <v>94</v>
      </c>
      <c r="C9" s="16" t="s">
        <v>95</v>
      </c>
      <c r="D9" s="16" t="s">
        <v>96</v>
      </c>
      <c r="E9" s="16" t="str">
        <f>"0,5383"</f>
        <v>0,5383</v>
      </c>
      <c r="F9" s="16" t="s">
        <v>467</v>
      </c>
      <c r="G9" s="16" t="s">
        <v>89</v>
      </c>
      <c r="H9" s="63" t="s">
        <v>50</v>
      </c>
      <c r="I9" s="63" t="s">
        <v>97</v>
      </c>
      <c r="J9" s="63" t="s">
        <v>98</v>
      </c>
      <c r="K9" s="80"/>
      <c r="L9" s="81" t="s">
        <v>98</v>
      </c>
      <c r="M9" s="81" t="str">
        <f>"150,7128"</f>
        <v>150,7128</v>
      </c>
      <c r="N9" s="16" t="s">
        <v>433</v>
      </c>
    </row>
    <row r="10" ht="12.75">
      <c r="A10" s="45"/>
    </row>
    <row r="11" ht="15.75">
      <c r="F11" s="19"/>
    </row>
    <row r="12" ht="15.75">
      <c r="F12" s="19"/>
    </row>
    <row r="13" ht="15.75">
      <c r="F13" s="19"/>
    </row>
    <row r="14" ht="15.75">
      <c r="F14" s="19"/>
    </row>
    <row r="15" ht="15.75">
      <c r="F15" s="19"/>
    </row>
    <row r="16" ht="15.75">
      <c r="F16" s="19"/>
    </row>
    <row r="17" ht="15.75">
      <c r="F17" s="19"/>
    </row>
    <row r="19" spans="2:3" ht="18">
      <c r="B19" s="20"/>
      <c r="C19" s="20"/>
    </row>
    <row r="20" spans="2:3" ht="15.75">
      <c r="B20" s="21"/>
      <c r="C20" s="21"/>
    </row>
    <row r="21" spans="2:3" ht="13.5">
      <c r="B21" s="23"/>
      <c r="C21" s="24"/>
    </row>
    <row r="22" spans="2:6" ht="13.5">
      <c r="B22" s="28"/>
      <c r="C22" s="28"/>
      <c r="D22" s="28"/>
      <c r="E22" s="28"/>
      <c r="F22" s="28"/>
    </row>
    <row r="23" spans="2:6" ht="12.75">
      <c r="B23" s="29"/>
      <c r="C23" s="25"/>
      <c r="D23" s="25"/>
      <c r="E23" s="25"/>
      <c r="F23" s="30"/>
    </row>
    <row r="24" spans="2:6" ht="12.75">
      <c r="B24" s="22"/>
      <c r="F24" s="26"/>
    </row>
  </sheetData>
  <sheetProtection/>
  <mergeCells count="13">
    <mergeCell ref="A1:N2"/>
    <mergeCell ref="A3:A4"/>
    <mergeCell ref="L3:L4"/>
    <mergeCell ref="M3:M4"/>
    <mergeCell ref="N3:N4"/>
    <mergeCell ref="B5:M5"/>
    <mergeCell ref="B8:M8"/>
    <mergeCell ref="B3:B4"/>
    <mergeCell ref="C3:C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2"/>
  <sheetViews>
    <sheetView workbookViewId="0" topLeftCell="A40">
      <selection activeCell="A1" sqref="A1:N2"/>
    </sheetView>
  </sheetViews>
  <sheetFormatPr defaultColWidth="8.75390625" defaultRowHeight="12.75"/>
  <cols>
    <col min="1" max="1" width="8.75390625" style="0" customWidth="1"/>
    <col min="2" max="2" width="26.00390625" style="15" bestFit="1" customWidth="1"/>
    <col min="3" max="3" width="29.00390625" style="15" bestFit="1" customWidth="1"/>
    <col min="4" max="4" width="10.625" style="15" bestFit="1" customWidth="1"/>
    <col min="5" max="5" width="8.375" style="15" bestFit="1" customWidth="1"/>
    <col min="6" max="6" width="22.75390625" style="15" bestFit="1" customWidth="1"/>
    <col min="7" max="7" width="32.125" style="15" bestFit="1" customWidth="1"/>
    <col min="8" max="11" width="5.625" style="15" bestFit="1" customWidth="1"/>
    <col min="12" max="12" width="11.125" style="15" customWidth="1"/>
    <col min="13" max="13" width="8.625" style="15" bestFit="1" customWidth="1"/>
    <col min="14" max="14" width="27.625" style="15" bestFit="1" customWidth="1"/>
  </cols>
  <sheetData>
    <row r="1" spans="1:14" s="1" customFormat="1" ht="15" customHeight="1">
      <c r="A1" s="129" t="s">
        <v>516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1" customFormat="1" ht="75.75" customHeight="1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2" customFormat="1" ht="16.5" customHeight="1">
      <c r="A3" s="135" t="s">
        <v>310</v>
      </c>
      <c r="B3" s="124" t="s">
        <v>0</v>
      </c>
      <c r="C3" s="126" t="s">
        <v>430</v>
      </c>
      <c r="D3" s="40" t="s">
        <v>426</v>
      </c>
      <c r="E3" s="128" t="s">
        <v>9</v>
      </c>
      <c r="F3" s="128" t="s">
        <v>7</v>
      </c>
      <c r="G3" s="128" t="s">
        <v>428</v>
      </c>
      <c r="H3" s="128" t="s">
        <v>2</v>
      </c>
      <c r="I3" s="128"/>
      <c r="J3" s="128"/>
      <c r="K3" s="128"/>
      <c r="L3" s="128" t="s">
        <v>429</v>
      </c>
      <c r="M3" s="128" t="s">
        <v>6</v>
      </c>
      <c r="N3" s="137" t="s">
        <v>5</v>
      </c>
    </row>
    <row r="4" spans="1:14" s="2" customFormat="1" ht="13.5" customHeight="1" thickBot="1">
      <c r="A4" s="136"/>
      <c r="B4" s="125"/>
      <c r="C4" s="127"/>
      <c r="D4" s="39" t="s">
        <v>427</v>
      </c>
      <c r="E4" s="127"/>
      <c r="F4" s="127"/>
      <c r="G4" s="127"/>
      <c r="H4" s="3">
        <v>1</v>
      </c>
      <c r="I4" s="3">
        <v>2</v>
      </c>
      <c r="J4" s="3">
        <v>3</v>
      </c>
      <c r="K4" s="3" t="s">
        <v>8</v>
      </c>
      <c r="L4" s="127"/>
      <c r="M4" s="127"/>
      <c r="N4" s="138"/>
    </row>
    <row r="5" spans="2:13" ht="15.75">
      <c r="B5" s="139" t="s">
        <v>100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4" ht="12.75">
      <c r="A6" s="104">
        <v>1</v>
      </c>
      <c r="B6" s="101" t="s">
        <v>101</v>
      </c>
      <c r="C6" s="17" t="s">
        <v>501</v>
      </c>
      <c r="D6" s="17" t="s">
        <v>102</v>
      </c>
      <c r="E6" s="110" t="str">
        <f>"1,1370"</f>
        <v>1,1370</v>
      </c>
      <c r="F6" s="17" t="s">
        <v>14</v>
      </c>
      <c r="G6" s="101" t="s">
        <v>15</v>
      </c>
      <c r="H6" s="66" t="s">
        <v>103</v>
      </c>
      <c r="I6" s="66" t="s">
        <v>16</v>
      </c>
      <c r="J6" s="83" t="s">
        <v>104</v>
      </c>
      <c r="K6" s="84"/>
      <c r="L6" s="85" t="s">
        <v>16</v>
      </c>
      <c r="M6" s="85" t="str">
        <f>"73,9050"</f>
        <v>73,9050</v>
      </c>
      <c r="N6" s="17" t="s">
        <v>487</v>
      </c>
    </row>
    <row r="7" spans="1:14" ht="12.75">
      <c r="A7" s="105"/>
      <c r="B7" s="102" t="s">
        <v>105</v>
      </c>
      <c r="C7" s="27" t="s">
        <v>106</v>
      </c>
      <c r="D7" s="27" t="s">
        <v>107</v>
      </c>
      <c r="E7" s="111" t="str">
        <f>"1,1282"</f>
        <v>1,1282</v>
      </c>
      <c r="F7" s="9" t="s">
        <v>467</v>
      </c>
      <c r="G7" s="102" t="s">
        <v>15</v>
      </c>
      <c r="H7" s="89" t="s">
        <v>108</v>
      </c>
      <c r="I7" s="89" t="s">
        <v>108</v>
      </c>
      <c r="J7" s="89" t="s">
        <v>108</v>
      </c>
      <c r="K7" s="90"/>
      <c r="L7" s="91" t="s">
        <v>464</v>
      </c>
      <c r="M7" s="81" t="s">
        <v>464</v>
      </c>
      <c r="N7" s="27" t="s">
        <v>314</v>
      </c>
    </row>
    <row r="8" spans="1:14" ht="12.75">
      <c r="A8" s="106">
        <v>1</v>
      </c>
      <c r="B8" s="103" t="s">
        <v>101</v>
      </c>
      <c r="C8" s="18" t="s">
        <v>109</v>
      </c>
      <c r="D8" s="18" t="s">
        <v>102</v>
      </c>
      <c r="E8" s="112" t="str">
        <f>"1,1370"</f>
        <v>1,1370</v>
      </c>
      <c r="F8" s="18" t="s">
        <v>14</v>
      </c>
      <c r="G8" s="103" t="s">
        <v>15</v>
      </c>
      <c r="H8" s="69" t="s">
        <v>103</v>
      </c>
      <c r="I8" s="69" t="s">
        <v>16</v>
      </c>
      <c r="J8" s="86" t="s">
        <v>104</v>
      </c>
      <c r="K8" s="87"/>
      <c r="L8" s="88" t="s">
        <v>16</v>
      </c>
      <c r="M8" s="88" t="str">
        <f>"73,9050"</f>
        <v>73,9050</v>
      </c>
      <c r="N8" s="18" t="s">
        <v>487</v>
      </c>
    </row>
    <row r="9" ht="12.75">
      <c r="A9" s="46"/>
    </row>
    <row r="10" spans="1:13" ht="15.75">
      <c r="A10" s="46"/>
      <c r="B10" s="123" t="s">
        <v>110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</row>
    <row r="11" spans="1:14" ht="12.75">
      <c r="A11" s="104">
        <v>1</v>
      </c>
      <c r="B11" s="101" t="s">
        <v>111</v>
      </c>
      <c r="C11" s="17" t="s">
        <v>112</v>
      </c>
      <c r="D11" s="17" t="s">
        <v>113</v>
      </c>
      <c r="E11" s="110" t="str">
        <f>"1,0500"</f>
        <v>1,0500</v>
      </c>
      <c r="F11" s="7" t="s">
        <v>467</v>
      </c>
      <c r="G11" s="101" t="s">
        <v>114</v>
      </c>
      <c r="H11" s="66" t="s">
        <v>18</v>
      </c>
      <c r="I11" s="66" t="s">
        <v>20</v>
      </c>
      <c r="J11" s="83" t="s">
        <v>115</v>
      </c>
      <c r="K11" s="84"/>
      <c r="L11" s="85" t="s">
        <v>20</v>
      </c>
      <c r="M11" s="113" t="str">
        <f>"78,7500"</f>
        <v>78,7500</v>
      </c>
      <c r="N11" s="17" t="s">
        <v>433</v>
      </c>
    </row>
    <row r="12" spans="1:14" ht="12.75">
      <c r="A12" s="106">
        <v>2</v>
      </c>
      <c r="B12" s="103" t="s">
        <v>116</v>
      </c>
      <c r="C12" s="18" t="s">
        <v>117</v>
      </c>
      <c r="D12" s="18" t="s">
        <v>118</v>
      </c>
      <c r="E12" s="112" t="str">
        <f>"1,0669"</f>
        <v>1,0669</v>
      </c>
      <c r="F12" s="8" t="s">
        <v>467</v>
      </c>
      <c r="G12" s="103" t="s">
        <v>325</v>
      </c>
      <c r="H12" s="69" t="s">
        <v>119</v>
      </c>
      <c r="I12" s="69" t="s">
        <v>120</v>
      </c>
      <c r="J12" s="69" t="s">
        <v>108</v>
      </c>
      <c r="K12" s="87"/>
      <c r="L12" s="88" t="s">
        <v>108</v>
      </c>
      <c r="M12" s="114" t="str">
        <f>"53,3450"</f>
        <v>53,3450</v>
      </c>
      <c r="N12" s="18" t="s">
        <v>315</v>
      </c>
    </row>
    <row r="13" ht="12.75">
      <c r="A13" s="46"/>
    </row>
    <row r="14" spans="1:13" ht="15.75">
      <c r="A14" s="46"/>
      <c r="B14" s="123" t="s">
        <v>121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</row>
    <row r="15" spans="1:14" ht="12.75">
      <c r="A15" s="44">
        <v>1</v>
      </c>
      <c r="B15" s="16" t="s">
        <v>122</v>
      </c>
      <c r="C15" s="16" t="s">
        <v>123</v>
      </c>
      <c r="D15" s="16" t="s">
        <v>124</v>
      </c>
      <c r="E15" s="16" t="str">
        <f>"1,0149"</f>
        <v>1,0149</v>
      </c>
      <c r="F15" s="6" t="s">
        <v>467</v>
      </c>
      <c r="G15" s="16" t="s">
        <v>89</v>
      </c>
      <c r="H15" s="79" t="s">
        <v>119</v>
      </c>
      <c r="I15" s="63" t="s">
        <v>108</v>
      </c>
      <c r="J15" s="63" t="s">
        <v>125</v>
      </c>
      <c r="K15" s="82"/>
      <c r="L15" s="81" t="s">
        <v>125</v>
      </c>
      <c r="M15" s="81" t="str">
        <f>"55,8195"</f>
        <v>55,8195</v>
      </c>
      <c r="N15" s="16" t="s">
        <v>316</v>
      </c>
    </row>
    <row r="16" ht="12.75">
      <c r="A16" s="46"/>
    </row>
    <row r="17" spans="1:13" ht="15.75">
      <c r="A17" s="46"/>
      <c r="B17" s="123" t="s">
        <v>67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</row>
    <row r="18" spans="1:14" ht="12.75">
      <c r="A18" s="44">
        <v>1</v>
      </c>
      <c r="B18" s="17" t="s">
        <v>126</v>
      </c>
      <c r="C18" s="17" t="s">
        <v>502</v>
      </c>
      <c r="D18" s="17" t="s">
        <v>127</v>
      </c>
      <c r="E18" s="110" t="str">
        <f>"0,9596"</f>
        <v>0,9596</v>
      </c>
      <c r="F18" s="17" t="s">
        <v>14</v>
      </c>
      <c r="G18" s="101" t="s">
        <v>15</v>
      </c>
      <c r="H18" s="66" t="s">
        <v>17</v>
      </c>
      <c r="I18" s="66" t="s">
        <v>18</v>
      </c>
      <c r="J18" s="84"/>
      <c r="K18" s="84"/>
      <c r="L18" s="85" t="s">
        <v>18</v>
      </c>
      <c r="M18" s="113" t="str">
        <f>"69,5674"</f>
        <v>69,5674</v>
      </c>
      <c r="N18" s="17" t="s">
        <v>487</v>
      </c>
    </row>
    <row r="19" spans="1:14" ht="12.75">
      <c r="A19" s="44">
        <v>1</v>
      </c>
      <c r="B19" s="18" t="s">
        <v>128</v>
      </c>
      <c r="C19" s="18" t="s">
        <v>129</v>
      </c>
      <c r="D19" s="18" t="s">
        <v>70</v>
      </c>
      <c r="E19" s="112" t="str">
        <f>"0,9018"</f>
        <v>0,9018</v>
      </c>
      <c r="F19" s="8" t="s">
        <v>467</v>
      </c>
      <c r="G19" s="103" t="s">
        <v>130</v>
      </c>
      <c r="H19" s="69" t="s">
        <v>17</v>
      </c>
      <c r="I19" s="69" t="s">
        <v>20</v>
      </c>
      <c r="J19" s="69" t="s">
        <v>21</v>
      </c>
      <c r="K19" s="86" t="s">
        <v>22</v>
      </c>
      <c r="L19" s="88" t="s">
        <v>21</v>
      </c>
      <c r="M19" s="114" t="str">
        <f>"72,1400"</f>
        <v>72,1400</v>
      </c>
      <c r="N19" s="18" t="s">
        <v>433</v>
      </c>
    </row>
    <row r="20" ht="12.75">
      <c r="A20" s="46"/>
    </row>
    <row r="21" spans="1:13" ht="15.75">
      <c r="A21" s="46"/>
      <c r="B21" s="123" t="s">
        <v>121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</row>
    <row r="22" spans="1:14" ht="12.75">
      <c r="A22" s="44">
        <v>1</v>
      </c>
      <c r="B22" s="16" t="s">
        <v>309</v>
      </c>
      <c r="C22" s="16" t="s">
        <v>131</v>
      </c>
      <c r="D22" s="16" t="s">
        <v>132</v>
      </c>
      <c r="E22" s="16" t="str">
        <f>"0,8342"</f>
        <v>0,8342</v>
      </c>
      <c r="F22" s="6" t="s">
        <v>467</v>
      </c>
      <c r="G22" s="16" t="s">
        <v>89</v>
      </c>
      <c r="H22" s="63" t="s">
        <v>17</v>
      </c>
      <c r="I22" s="63" t="s">
        <v>20</v>
      </c>
      <c r="J22" s="63" t="s">
        <v>21</v>
      </c>
      <c r="K22" s="79" t="s">
        <v>133</v>
      </c>
      <c r="L22" s="81" t="s">
        <v>21</v>
      </c>
      <c r="M22" s="81" t="str">
        <f>"66,7360"</f>
        <v>66,7360</v>
      </c>
      <c r="N22" s="16" t="s">
        <v>433</v>
      </c>
    </row>
    <row r="23" ht="12.75">
      <c r="A23" s="46"/>
    </row>
    <row r="24" spans="1:13" ht="15.75">
      <c r="A24" s="46"/>
      <c r="B24" s="123" t="s">
        <v>23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</row>
    <row r="25" spans="1:14" ht="12.75">
      <c r="A25" s="104"/>
      <c r="B25" s="101" t="s">
        <v>134</v>
      </c>
      <c r="C25" s="17" t="s">
        <v>503</v>
      </c>
      <c r="D25" s="17" t="s">
        <v>135</v>
      </c>
      <c r="E25" s="110" t="str">
        <f>"0,7375"</f>
        <v>0,7375</v>
      </c>
      <c r="F25" s="7" t="s">
        <v>467</v>
      </c>
      <c r="G25" s="101" t="s">
        <v>15</v>
      </c>
      <c r="H25" s="83" t="s">
        <v>83</v>
      </c>
      <c r="I25" s="83" t="s">
        <v>83</v>
      </c>
      <c r="J25" s="83" t="s">
        <v>83</v>
      </c>
      <c r="K25" s="84"/>
      <c r="L25" s="85">
        <v>0</v>
      </c>
      <c r="M25" s="81" t="s">
        <v>464</v>
      </c>
      <c r="N25" s="17" t="s">
        <v>433</v>
      </c>
    </row>
    <row r="26" spans="1:14" ht="12.75">
      <c r="A26" s="105">
        <v>1</v>
      </c>
      <c r="B26" s="102" t="s">
        <v>136</v>
      </c>
      <c r="C26" s="27" t="s">
        <v>137</v>
      </c>
      <c r="D26" s="27" t="s">
        <v>138</v>
      </c>
      <c r="E26" s="111" t="str">
        <f>"0,7297"</f>
        <v>0,7297</v>
      </c>
      <c r="F26" s="9" t="s">
        <v>467</v>
      </c>
      <c r="G26" s="102" t="s">
        <v>54</v>
      </c>
      <c r="H26" s="73" t="s">
        <v>28</v>
      </c>
      <c r="I26" s="73" t="s">
        <v>58</v>
      </c>
      <c r="J26" s="73" t="s">
        <v>139</v>
      </c>
      <c r="K26" s="73" t="s">
        <v>63</v>
      </c>
      <c r="L26" s="91">
        <v>142.5</v>
      </c>
      <c r="M26" s="115" t="str">
        <f>"103,9751"</f>
        <v>103,9751</v>
      </c>
      <c r="N26" s="27" t="s">
        <v>433</v>
      </c>
    </row>
    <row r="27" spans="1:14" ht="12.75">
      <c r="A27" s="105">
        <v>2</v>
      </c>
      <c r="B27" s="102" t="s">
        <v>140</v>
      </c>
      <c r="C27" s="27" t="s">
        <v>141</v>
      </c>
      <c r="D27" s="27" t="s">
        <v>142</v>
      </c>
      <c r="E27" s="111" t="str">
        <f>"0,7049"</f>
        <v>0,7049</v>
      </c>
      <c r="F27" s="9" t="s">
        <v>467</v>
      </c>
      <c r="G27" s="102" t="s">
        <v>15</v>
      </c>
      <c r="H27" s="73" t="s">
        <v>26</v>
      </c>
      <c r="I27" s="89" t="s">
        <v>27</v>
      </c>
      <c r="J27" s="73" t="s">
        <v>27</v>
      </c>
      <c r="K27" s="90"/>
      <c r="L27" s="91" t="s">
        <v>27</v>
      </c>
      <c r="M27" s="115" t="str">
        <f>"91,6305"</f>
        <v>91,6305</v>
      </c>
      <c r="N27" s="27" t="s">
        <v>433</v>
      </c>
    </row>
    <row r="28" spans="1:14" ht="12.75">
      <c r="A28" s="105">
        <v>3</v>
      </c>
      <c r="B28" s="102" t="s">
        <v>143</v>
      </c>
      <c r="C28" s="27" t="s">
        <v>144</v>
      </c>
      <c r="D28" s="27" t="s">
        <v>145</v>
      </c>
      <c r="E28" s="111" t="str">
        <f>"0,7012"</f>
        <v>0,7012</v>
      </c>
      <c r="F28" s="9" t="s">
        <v>467</v>
      </c>
      <c r="G28" s="102" t="s">
        <v>15</v>
      </c>
      <c r="H28" s="73" t="s">
        <v>26</v>
      </c>
      <c r="I28" s="73" t="s">
        <v>57</v>
      </c>
      <c r="J28" s="73" t="s">
        <v>27</v>
      </c>
      <c r="K28" s="90"/>
      <c r="L28" s="91" t="s">
        <v>27</v>
      </c>
      <c r="M28" s="115" t="str">
        <f>"91,1495"</f>
        <v>91,1495</v>
      </c>
      <c r="N28" s="27" t="s">
        <v>433</v>
      </c>
    </row>
    <row r="29" spans="1:14" ht="12.75">
      <c r="A29" s="105">
        <v>4</v>
      </c>
      <c r="B29" s="102" t="s">
        <v>146</v>
      </c>
      <c r="C29" s="27" t="s">
        <v>147</v>
      </c>
      <c r="D29" s="27" t="s">
        <v>148</v>
      </c>
      <c r="E29" s="111" t="str">
        <f>"0,6975"</f>
        <v>0,6975</v>
      </c>
      <c r="F29" s="9" t="s">
        <v>467</v>
      </c>
      <c r="G29" s="102" t="s">
        <v>15</v>
      </c>
      <c r="H29" s="73" t="s">
        <v>26</v>
      </c>
      <c r="I29" s="73" t="s">
        <v>27</v>
      </c>
      <c r="J29" s="89" t="s">
        <v>28</v>
      </c>
      <c r="K29" s="90"/>
      <c r="L29" s="91" t="s">
        <v>27</v>
      </c>
      <c r="M29" s="115" t="str">
        <f>"90,6815"</f>
        <v>90,6815</v>
      </c>
      <c r="N29" s="27" t="s">
        <v>433</v>
      </c>
    </row>
    <row r="30" spans="1:14" ht="12.75">
      <c r="A30" s="105">
        <v>1</v>
      </c>
      <c r="B30" s="102" t="s">
        <v>149</v>
      </c>
      <c r="C30" s="27" t="s">
        <v>150</v>
      </c>
      <c r="D30" s="27" t="s">
        <v>151</v>
      </c>
      <c r="E30" s="111" t="str">
        <f>"0,7064"</f>
        <v>0,7064</v>
      </c>
      <c r="F30" s="9" t="s">
        <v>467</v>
      </c>
      <c r="G30" s="102" t="s">
        <v>15</v>
      </c>
      <c r="H30" s="89" t="s">
        <v>40</v>
      </c>
      <c r="I30" s="73" t="s">
        <v>28</v>
      </c>
      <c r="J30" s="73" t="s">
        <v>58</v>
      </c>
      <c r="K30" s="90"/>
      <c r="L30" s="91" t="s">
        <v>58</v>
      </c>
      <c r="M30" s="115" t="str">
        <f>"98,8960"</f>
        <v>98,8960</v>
      </c>
      <c r="N30" s="27" t="s">
        <v>433</v>
      </c>
    </row>
    <row r="31" spans="1:14" ht="12.75">
      <c r="A31" s="105">
        <v>2</v>
      </c>
      <c r="B31" s="102" t="s">
        <v>152</v>
      </c>
      <c r="C31" s="27" t="s">
        <v>153</v>
      </c>
      <c r="D31" s="27" t="s">
        <v>154</v>
      </c>
      <c r="E31" s="111" t="str">
        <f>"0,6913"</f>
        <v>0,6913</v>
      </c>
      <c r="F31" s="9" t="s">
        <v>467</v>
      </c>
      <c r="G31" s="102" t="s">
        <v>326</v>
      </c>
      <c r="H31" s="73" t="s">
        <v>27</v>
      </c>
      <c r="I31" s="73" t="s">
        <v>28</v>
      </c>
      <c r="J31" s="73" t="s">
        <v>58</v>
      </c>
      <c r="K31" s="89" t="s">
        <v>155</v>
      </c>
      <c r="L31" s="91" t="s">
        <v>58</v>
      </c>
      <c r="M31" s="115" t="str">
        <f>"96,7750"</f>
        <v>96,7750</v>
      </c>
      <c r="N31" s="27" t="s">
        <v>321</v>
      </c>
    </row>
    <row r="32" spans="1:14" ht="12.75">
      <c r="A32" s="105">
        <v>3</v>
      </c>
      <c r="B32" s="102" t="s">
        <v>156</v>
      </c>
      <c r="C32" s="27" t="s">
        <v>157</v>
      </c>
      <c r="D32" s="27" t="s">
        <v>142</v>
      </c>
      <c r="E32" s="111" t="str">
        <f>"0,7049"</f>
        <v>0,7049</v>
      </c>
      <c r="F32" s="9" t="s">
        <v>467</v>
      </c>
      <c r="G32" s="102" t="s">
        <v>15</v>
      </c>
      <c r="H32" s="73" t="s">
        <v>71</v>
      </c>
      <c r="I32" s="73" t="s">
        <v>73</v>
      </c>
      <c r="J32" s="73" t="s">
        <v>26</v>
      </c>
      <c r="K32" s="90"/>
      <c r="L32" s="91" t="s">
        <v>26</v>
      </c>
      <c r="M32" s="115" t="str">
        <f>"84,5820"</f>
        <v>84,5820</v>
      </c>
      <c r="N32" s="27" t="s">
        <v>433</v>
      </c>
    </row>
    <row r="33" spans="1:14" ht="12.75">
      <c r="A33" s="106">
        <v>4</v>
      </c>
      <c r="B33" s="103" t="s">
        <v>158</v>
      </c>
      <c r="C33" s="18" t="s">
        <v>159</v>
      </c>
      <c r="D33" s="18" t="s">
        <v>160</v>
      </c>
      <c r="E33" s="112" t="str">
        <f>"0,6906"</f>
        <v>0,6906</v>
      </c>
      <c r="F33" s="8" t="s">
        <v>467</v>
      </c>
      <c r="G33" s="103" t="s">
        <v>15</v>
      </c>
      <c r="H33" s="86" t="s">
        <v>26</v>
      </c>
      <c r="I33" s="69" t="s">
        <v>26</v>
      </c>
      <c r="J33" s="86" t="s">
        <v>28</v>
      </c>
      <c r="K33" s="87"/>
      <c r="L33" s="88" t="s">
        <v>26</v>
      </c>
      <c r="M33" s="114" t="str">
        <f>"82,8720"</f>
        <v>82,8720</v>
      </c>
      <c r="N33" s="18" t="s">
        <v>433</v>
      </c>
    </row>
    <row r="34" ht="12.75">
      <c r="A34" s="46"/>
    </row>
    <row r="35" spans="1:13" ht="15.75">
      <c r="A35" s="46"/>
      <c r="B35" s="123" t="s">
        <v>42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spans="1:14" ht="12.75">
      <c r="A36" s="104">
        <v>1</v>
      </c>
      <c r="B36" s="101" t="s">
        <v>161</v>
      </c>
      <c r="C36" s="17" t="s">
        <v>504</v>
      </c>
      <c r="D36" s="17" t="s">
        <v>162</v>
      </c>
      <c r="E36" s="110" t="str">
        <f>"0,6718"</f>
        <v>0,6718</v>
      </c>
      <c r="F36" s="7" t="s">
        <v>467</v>
      </c>
      <c r="G36" s="101" t="s">
        <v>15</v>
      </c>
      <c r="H36" s="66" t="s">
        <v>21</v>
      </c>
      <c r="I36" s="83" t="s">
        <v>22</v>
      </c>
      <c r="J36" s="84"/>
      <c r="K36" s="84"/>
      <c r="L36" s="85" t="s">
        <v>21</v>
      </c>
      <c r="M36" s="113" t="str">
        <f>"53,7440"</f>
        <v>53,7440</v>
      </c>
      <c r="N36" s="17" t="s">
        <v>433</v>
      </c>
    </row>
    <row r="37" spans="1:14" ht="12.75">
      <c r="A37" s="105">
        <v>1</v>
      </c>
      <c r="B37" s="102" t="s">
        <v>163</v>
      </c>
      <c r="C37" s="27" t="s">
        <v>164</v>
      </c>
      <c r="D37" s="27" t="s">
        <v>165</v>
      </c>
      <c r="E37" s="111" t="str">
        <f>"0,6446"</f>
        <v>0,6446</v>
      </c>
      <c r="F37" s="9" t="s">
        <v>467</v>
      </c>
      <c r="G37" s="102" t="s">
        <v>15</v>
      </c>
      <c r="H37" s="73" t="s">
        <v>58</v>
      </c>
      <c r="I37" s="73" t="s">
        <v>139</v>
      </c>
      <c r="J37" s="89" t="s">
        <v>155</v>
      </c>
      <c r="K37" s="90"/>
      <c r="L37" s="91" t="s">
        <v>139</v>
      </c>
      <c r="M37" s="115" t="str">
        <f>"91,8555"</f>
        <v>91,8555</v>
      </c>
      <c r="N37" s="27" t="s">
        <v>433</v>
      </c>
    </row>
    <row r="38" spans="1:14" ht="12.75">
      <c r="A38" s="105">
        <v>2</v>
      </c>
      <c r="B38" s="102" t="s">
        <v>166</v>
      </c>
      <c r="C38" s="27" t="s">
        <v>167</v>
      </c>
      <c r="D38" s="27" t="s">
        <v>168</v>
      </c>
      <c r="E38" s="111" t="str">
        <f>"0,6540"</f>
        <v>0,6540</v>
      </c>
      <c r="F38" s="9" t="s">
        <v>467</v>
      </c>
      <c r="G38" s="102" t="s">
        <v>325</v>
      </c>
      <c r="H38" s="89" t="s">
        <v>28</v>
      </c>
      <c r="I38" s="73" t="s">
        <v>28</v>
      </c>
      <c r="J38" s="73" t="s">
        <v>58</v>
      </c>
      <c r="K38" s="89" t="s">
        <v>155</v>
      </c>
      <c r="L38" s="91" t="s">
        <v>58</v>
      </c>
      <c r="M38" s="115" t="str">
        <f>"91,5600"</f>
        <v>91,5600</v>
      </c>
      <c r="N38" s="27" t="s">
        <v>433</v>
      </c>
    </row>
    <row r="39" spans="1:14" ht="12.75">
      <c r="A39" s="105">
        <v>3</v>
      </c>
      <c r="B39" s="102" t="s">
        <v>169</v>
      </c>
      <c r="C39" s="27" t="s">
        <v>170</v>
      </c>
      <c r="D39" s="27" t="s">
        <v>171</v>
      </c>
      <c r="E39" s="111" t="str">
        <f>"0,6477"</f>
        <v>0,6477</v>
      </c>
      <c r="F39" s="9" t="s">
        <v>467</v>
      </c>
      <c r="G39" s="102" t="s">
        <v>172</v>
      </c>
      <c r="H39" s="89" t="s">
        <v>71</v>
      </c>
      <c r="I39" s="73" t="s">
        <v>71</v>
      </c>
      <c r="J39" s="73" t="s">
        <v>38</v>
      </c>
      <c r="K39" s="90"/>
      <c r="L39" s="91" t="s">
        <v>38</v>
      </c>
      <c r="M39" s="115" t="str">
        <f>"74,4798"</f>
        <v>74,4798</v>
      </c>
      <c r="N39" s="27" t="s">
        <v>433</v>
      </c>
    </row>
    <row r="40" spans="1:14" ht="12.75">
      <c r="A40" s="105">
        <v>1</v>
      </c>
      <c r="B40" s="102" t="s">
        <v>173</v>
      </c>
      <c r="C40" s="27" t="s">
        <v>174</v>
      </c>
      <c r="D40" s="27" t="s">
        <v>165</v>
      </c>
      <c r="E40" s="111" t="str">
        <f>"0,6446"</f>
        <v>0,6446</v>
      </c>
      <c r="F40" s="9" t="s">
        <v>467</v>
      </c>
      <c r="G40" s="102" t="s">
        <v>175</v>
      </c>
      <c r="H40" s="73" t="s">
        <v>30</v>
      </c>
      <c r="I40" s="73" t="s">
        <v>176</v>
      </c>
      <c r="J40" s="73" t="s">
        <v>84</v>
      </c>
      <c r="K40" s="90"/>
      <c r="L40" s="91" t="s">
        <v>84</v>
      </c>
      <c r="M40" s="115" t="str">
        <f>"111,1935"</f>
        <v>111,1935</v>
      </c>
      <c r="N40" s="27" t="s">
        <v>433</v>
      </c>
    </row>
    <row r="41" spans="1:14" ht="12.75">
      <c r="A41" s="106">
        <v>2</v>
      </c>
      <c r="B41" s="103" t="s">
        <v>177</v>
      </c>
      <c r="C41" s="18" t="s">
        <v>178</v>
      </c>
      <c r="D41" s="18" t="s">
        <v>179</v>
      </c>
      <c r="E41" s="112" t="str">
        <f>"0,6451"</f>
        <v>0,6451</v>
      </c>
      <c r="F41" s="8" t="s">
        <v>467</v>
      </c>
      <c r="G41" s="103" t="s">
        <v>180</v>
      </c>
      <c r="H41" s="69" t="s">
        <v>29</v>
      </c>
      <c r="I41" s="69" t="s">
        <v>30</v>
      </c>
      <c r="J41" s="86" t="s">
        <v>176</v>
      </c>
      <c r="K41" s="87"/>
      <c r="L41" s="88" t="s">
        <v>30</v>
      </c>
      <c r="M41" s="114" t="str">
        <f>"103,2160"</f>
        <v>103,2160</v>
      </c>
      <c r="N41" s="18" t="s">
        <v>492</v>
      </c>
    </row>
    <row r="42" ht="12.75">
      <c r="A42" s="46"/>
    </row>
    <row r="43" spans="1:13" ht="15.75">
      <c r="A43" s="46"/>
      <c r="B43" s="123" t="s">
        <v>85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</row>
    <row r="44" spans="1:14" ht="12.75">
      <c r="A44" s="104">
        <v>1</v>
      </c>
      <c r="B44" s="101" t="s">
        <v>181</v>
      </c>
      <c r="C44" s="17" t="s">
        <v>505</v>
      </c>
      <c r="D44" s="17" t="s">
        <v>182</v>
      </c>
      <c r="E44" s="110" t="str">
        <f>"0,6161"</f>
        <v>0,6161</v>
      </c>
      <c r="F44" s="7" t="s">
        <v>467</v>
      </c>
      <c r="G44" s="101" t="s">
        <v>89</v>
      </c>
      <c r="H44" s="66" t="s">
        <v>57</v>
      </c>
      <c r="I44" s="83" t="s">
        <v>27</v>
      </c>
      <c r="J44" s="83" t="s">
        <v>183</v>
      </c>
      <c r="K44" s="84"/>
      <c r="L44" s="85" t="s">
        <v>57</v>
      </c>
      <c r="M44" s="113" t="str">
        <f>"77,0063"</f>
        <v>77,0063</v>
      </c>
      <c r="N44" s="17" t="s">
        <v>319</v>
      </c>
    </row>
    <row r="45" spans="1:14" ht="12.75">
      <c r="A45" s="105">
        <v>1</v>
      </c>
      <c r="B45" s="102" t="s">
        <v>184</v>
      </c>
      <c r="C45" s="27" t="s">
        <v>185</v>
      </c>
      <c r="D45" s="27" t="s">
        <v>186</v>
      </c>
      <c r="E45" s="111" t="str">
        <f>"0,6209"</f>
        <v>0,6209</v>
      </c>
      <c r="F45" s="9" t="s">
        <v>467</v>
      </c>
      <c r="G45" s="102" t="s">
        <v>180</v>
      </c>
      <c r="H45" s="73" t="s">
        <v>46</v>
      </c>
      <c r="I45" s="73" t="s">
        <v>59</v>
      </c>
      <c r="J45" s="73" t="s">
        <v>187</v>
      </c>
      <c r="K45" s="90"/>
      <c r="L45" s="91" t="s">
        <v>187</v>
      </c>
      <c r="M45" s="115" t="str">
        <f>"133,4935"</f>
        <v>133,4935</v>
      </c>
      <c r="N45" s="27" t="s">
        <v>433</v>
      </c>
    </row>
    <row r="46" spans="1:14" ht="12.75">
      <c r="A46" s="105">
        <v>2</v>
      </c>
      <c r="B46" s="102" t="s">
        <v>188</v>
      </c>
      <c r="C46" s="27" t="s">
        <v>189</v>
      </c>
      <c r="D46" s="27" t="s">
        <v>190</v>
      </c>
      <c r="E46" s="111" t="str">
        <f>"0,6308"</f>
        <v>0,6308</v>
      </c>
      <c r="F46" s="9" t="s">
        <v>467</v>
      </c>
      <c r="G46" s="102" t="s">
        <v>15</v>
      </c>
      <c r="H46" s="73" t="s">
        <v>92</v>
      </c>
      <c r="I46" s="73" t="s">
        <v>31</v>
      </c>
      <c r="J46" s="73" t="s">
        <v>55</v>
      </c>
      <c r="K46" s="90"/>
      <c r="L46" s="91" t="s">
        <v>55</v>
      </c>
      <c r="M46" s="115" t="str">
        <f>"110,3900"</f>
        <v>110,3900</v>
      </c>
      <c r="N46" s="27" t="s">
        <v>320</v>
      </c>
    </row>
    <row r="47" spans="1:14" ht="12.75">
      <c r="A47" s="105">
        <v>3</v>
      </c>
      <c r="B47" s="102" t="s">
        <v>191</v>
      </c>
      <c r="C47" s="27" t="s">
        <v>192</v>
      </c>
      <c r="D47" s="27" t="s">
        <v>193</v>
      </c>
      <c r="E47" s="111" t="str">
        <f>"0,6119"</f>
        <v>0,6119</v>
      </c>
      <c r="F47" s="9" t="s">
        <v>467</v>
      </c>
      <c r="G47" s="102" t="s">
        <v>431</v>
      </c>
      <c r="H47" s="73" t="s">
        <v>92</v>
      </c>
      <c r="I47" s="73" t="s">
        <v>31</v>
      </c>
      <c r="J47" s="73" t="s">
        <v>84</v>
      </c>
      <c r="K47" s="90"/>
      <c r="L47" s="91" t="s">
        <v>84</v>
      </c>
      <c r="M47" s="115" t="str">
        <f>"105,5441"</f>
        <v>105,5441</v>
      </c>
      <c r="N47" s="27" t="s">
        <v>433</v>
      </c>
    </row>
    <row r="48" spans="1:14" ht="12.75">
      <c r="A48" s="105">
        <v>4</v>
      </c>
      <c r="B48" s="102" t="s">
        <v>194</v>
      </c>
      <c r="C48" s="27" t="s">
        <v>195</v>
      </c>
      <c r="D48" s="27" t="s">
        <v>196</v>
      </c>
      <c r="E48" s="111" t="str">
        <f>"0,6197"</f>
        <v>0,6197</v>
      </c>
      <c r="F48" s="9" t="s">
        <v>467</v>
      </c>
      <c r="G48" s="102" t="s">
        <v>15</v>
      </c>
      <c r="H48" s="73" t="s">
        <v>30</v>
      </c>
      <c r="I48" s="73" t="s">
        <v>31</v>
      </c>
      <c r="J48" s="90"/>
      <c r="K48" s="90"/>
      <c r="L48" s="91" t="s">
        <v>31</v>
      </c>
      <c r="M48" s="115" t="str">
        <f>"105,3490"</f>
        <v>105,3490</v>
      </c>
      <c r="N48" s="27" t="s">
        <v>318</v>
      </c>
    </row>
    <row r="49" spans="1:14" ht="12.75">
      <c r="A49" s="105">
        <v>5</v>
      </c>
      <c r="B49" s="102" t="s">
        <v>197</v>
      </c>
      <c r="C49" s="27" t="s">
        <v>198</v>
      </c>
      <c r="D49" s="27" t="s">
        <v>199</v>
      </c>
      <c r="E49" s="111" t="str">
        <f>"0,6173"</f>
        <v>0,6173</v>
      </c>
      <c r="F49" s="9" t="s">
        <v>467</v>
      </c>
      <c r="G49" s="102" t="s">
        <v>15</v>
      </c>
      <c r="H49" s="73" t="s">
        <v>40</v>
      </c>
      <c r="I49" s="89" t="s">
        <v>183</v>
      </c>
      <c r="J49" s="89" t="s">
        <v>183</v>
      </c>
      <c r="K49" s="90"/>
      <c r="L49" s="91">
        <v>127.5</v>
      </c>
      <c r="M49" s="115" t="str">
        <f>"78,7057"</f>
        <v>78,7057</v>
      </c>
      <c r="N49" s="27" t="s">
        <v>433</v>
      </c>
    </row>
    <row r="50" spans="1:14" ht="12.75">
      <c r="A50" s="105"/>
      <c r="B50" s="102" t="s">
        <v>200</v>
      </c>
      <c r="C50" s="27" t="s">
        <v>201</v>
      </c>
      <c r="D50" s="27" t="s">
        <v>202</v>
      </c>
      <c r="E50" s="111" t="str">
        <f>"0,6396"</f>
        <v>0,6396</v>
      </c>
      <c r="F50" s="9" t="s">
        <v>467</v>
      </c>
      <c r="G50" s="102" t="s">
        <v>89</v>
      </c>
      <c r="H50" s="89" t="s">
        <v>26</v>
      </c>
      <c r="I50" s="89" t="s">
        <v>57</v>
      </c>
      <c r="J50" s="89" t="s">
        <v>57</v>
      </c>
      <c r="K50" s="90"/>
      <c r="L50" s="91">
        <v>0</v>
      </c>
      <c r="M50" s="81" t="s">
        <v>464</v>
      </c>
      <c r="N50" s="27" t="s">
        <v>433</v>
      </c>
    </row>
    <row r="51" spans="1:14" ht="12.75">
      <c r="A51" s="105">
        <v>1</v>
      </c>
      <c r="B51" s="102" t="s">
        <v>194</v>
      </c>
      <c r="C51" s="27" t="s">
        <v>203</v>
      </c>
      <c r="D51" s="27" t="s">
        <v>196</v>
      </c>
      <c r="E51" s="111" t="str">
        <f>"0,6197"</f>
        <v>0,6197</v>
      </c>
      <c r="F51" s="9" t="s">
        <v>467</v>
      </c>
      <c r="G51" s="102" t="s">
        <v>15</v>
      </c>
      <c r="H51" s="73" t="s">
        <v>30</v>
      </c>
      <c r="I51" s="73" t="s">
        <v>31</v>
      </c>
      <c r="J51" s="90"/>
      <c r="K51" s="90"/>
      <c r="L51" s="91" t="s">
        <v>31</v>
      </c>
      <c r="M51" s="115" t="str">
        <f>"105,3490"</f>
        <v>105,3490</v>
      </c>
      <c r="N51" s="27" t="s">
        <v>318</v>
      </c>
    </row>
    <row r="52" spans="1:14" ht="12.75">
      <c r="A52" s="105">
        <v>2</v>
      </c>
      <c r="B52" s="102" t="s">
        <v>204</v>
      </c>
      <c r="C52" s="27" t="s">
        <v>205</v>
      </c>
      <c r="D52" s="27" t="s">
        <v>206</v>
      </c>
      <c r="E52" s="111" t="str">
        <f>"0,6145"</f>
        <v>0,6145</v>
      </c>
      <c r="F52" s="9" t="s">
        <v>467</v>
      </c>
      <c r="G52" s="102" t="s">
        <v>15</v>
      </c>
      <c r="H52" s="73" t="s">
        <v>58</v>
      </c>
      <c r="I52" s="89" t="s">
        <v>139</v>
      </c>
      <c r="J52" s="90"/>
      <c r="K52" s="90"/>
      <c r="L52" s="91" t="s">
        <v>58</v>
      </c>
      <c r="M52" s="115" t="str">
        <f>"87,7577"</f>
        <v>87,7577</v>
      </c>
      <c r="N52" s="27" t="s">
        <v>433</v>
      </c>
    </row>
    <row r="53" spans="1:14" ht="12.75">
      <c r="A53" s="106">
        <v>3</v>
      </c>
      <c r="B53" s="103" t="s">
        <v>207</v>
      </c>
      <c r="C53" s="18" t="s">
        <v>208</v>
      </c>
      <c r="D53" s="18" t="s">
        <v>209</v>
      </c>
      <c r="E53" s="112" t="str">
        <f>"0,6181"</f>
        <v>0,6181</v>
      </c>
      <c r="F53" s="8" t="s">
        <v>467</v>
      </c>
      <c r="G53" s="103" t="s">
        <v>325</v>
      </c>
      <c r="H53" s="69" t="s">
        <v>57</v>
      </c>
      <c r="I53" s="69" t="s">
        <v>27</v>
      </c>
      <c r="J53" s="69" t="s">
        <v>183</v>
      </c>
      <c r="K53" s="87"/>
      <c r="L53" s="88">
        <v>132.5</v>
      </c>
      <c r="M53" s="114" t="str">
        <f>"83,5362"</f>
        <v>83,5362</v>
      </c>
      <c r="N53" s="18" t="s">
        <v>433</v>
      </c>
    </row>
    <row r="54" ht="12.75">
      <c r="A54" s="46"/>
    </row>
    <row r="55" spans="1:13" ht="15.75">
      <c r="A55" s="46"/>
      <c r="B55" s="123" t="s">
        <v>210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</row>
    <row r="56" spans="1:14" ht="12.75">
      <c r="A56" s="104">
        <v>1</v>
      </c>
      <c r="B56" s="101" t="s">
        <v>211</v>
      </c>
      <c r="C56" s="17" t="s">
        <v>212</v>
      </c>
      <c r="D56" s="17" t="s">
        <v>213</v>
      </c>
      <c r="E56" s="110" t="str">
        <f>"0,5831"</f>
        <v>0,5831</v>
      </c>
      <c r="F56" s="17" t="s">
        <v>14</v>
      </c>
      <c r="G56" s="101" t="s">
        <v>15</v>
      </c>
      <c r="H56" s="66" t="s">
        <v>29</v>
      </c>
      <c r="I56" s="66" t="s">
        <v>30</v>
      </c>
      <c r="J56" s="66" t="s">
        <v>92</v>
      </c>
      <c r="K56" s="84"/>
      <c r="L56" s="85" t="s">
        <v>92</v>
      </c>
      <c r="M56" s="113" t="str">
        <f>"96,2033"</f>
        <v>96,2033</v>
      </c>
      <c r="N56" s="17" t="s">
        <v>487</v>
      </c>
    </row>
    <row r="57" spans="1:14" ht="12.75">
      <c r="A57" s="105">
        <v>2</v>
      </c>
      <c r="B57" s="102" t="s">
        <v>214</v>
      </c>
      <c r="C57" s="27" t="s">
        <v>215</v>
      </c>
      <c r="D57" s="27" t="s">
        <v>216</v>
      </c>
      <c r="E57" s="111" t="str">
        <f>"0,5840"</f>
        <v>0,5840</v>
      </c>
      <c r="F57" s="9" t="s">
        <v>467</v>
      </c>
      <c r="G57" s="102" t="s">
        <v>15</v>
      </c>
      <c r="H57" s="73" t="s">
        <v>29</v>
      </c>
      <c r="I57" s="73" t="s">
        <v>30</v>
      </c>
      <c r="J57" s="90"/>
      <c r="K57" s="90"/>
      <c r="L57" s="91" t="s">
        <v>30</v>
      </c>
      <c r="M57" s="115" t="str">
        <f>"93,4480"</f>
        <v>93,4480</v>
      </c>
      <c r="N57" s="27" t="s">
        <v>433</v>
      </c>
    </row>
    <row r="58" spans="1:14" ht="12.75">
      <c r="A58" s="105">
        <v>3</v>
      </c>
      <c r="B58" s="102" t="s">
        <v>217</v>
      </c>
      <c r="C58" s="27" t="s">
        <v>218</v>
      </c>
      <c r="D58" s="27" t="s">
        <v>219</v>
      </c>
      <c r="E58" s="111" t="str">
        <f>"0,5940"</f>
        <v>0,5940</v>
      </c>
      <c r="F58" s="9" t="s">
        <v>467</v>
      </c>
      <c r="G58" s="102" t="s">
        <v>180</v>
      </c>
      <c r="H58" s="73" t="s">
        <v>155</v>
      </c>
      <c r="I58" s="73" t="s">
        <v>90</v>
      </c>
      <c r="J58" s="89" t="s">
        <v>30</v>
      </c>
      <c r="K58" s="90"/>
      <c r="L58" s="91" t="s">
        <v>90</v>
      </c>
      <c r="M58" s="115" t="str">
        <f>"92,0700"</f>
        <v>92,0700</v>
      </c>
      <c r="N58" s="27" t="s">
        <v>493</v>
      </c>
    </row>
    <row r="59" spans="1:14" ht="12.75">
      <c r="A59" s="105">
        <v>4</v>
      </c>
      <c r="B59" s="102" t="s">
        <v>220</v>
      </c>
      <c r="C59" s="27" t="s">
        <v>221</v>
      </c>
      <c r="D59" s="27" t="s">
        <v>216</v>
      </c>
      <c r="E59" s="111" t="str">
        <f>"0,5840"</f>
        <v>0,5840</v>
      </c>
      <c r="F59" s="9" t="s">
        <v>467</v>
      </c>
      <c r="G59" s="102" t="s">
        <v>15</v>
      </c>
      <c r="H59" s="73" t="s">
        <v>58</v>
      </c>
      <c r="I59" s="73" t="s">
        <v>29</v>
      </c>
      <c r="J59" s="89" t="s">
        <v>30</v>
      </c>
      <c r="K59" s="90"/>
      <c r="L59" s="91" t="s">
        <v>29</v>
      </c>
      <c r="M59" s="115" t="str">
        <f>"87,6075"</f>
        <v>87,6075</v>
      </c>
      <c r="N59" s="27" t="s">
        <v>433</v>
      </c>
    </row>
    <row r="60" spans="1:14" ht="12.75">
      <c r="A60" s="105">
        <v>1</v>
      </c>
      <c r="B60" s="102" t="s">
        <v>211</v>
      </c>
      <c r="C60" s="27" t="s">
        <v>222</v>
      </c>
      <c r="D60" s="27" t="s">
        <v>213</v>
      </c>
      <c r="E60" s="111" t="str">
        <f>"0,5831"</f>
        <v>0,5831</v>
      </c>
      <c r="F60" s="27" t="s">
        <v>14</v>
      </c>
      <c r="G60" s="102" t="s">
        <v>15</v>
      </c>
      <c r="H60" s="73" t="s">
        <v>29</v>
      </c>
      <c r="I60" s="73" t="s">
        <v>30</v>
      </c>
      <c r="J60" s="73" t="s">
        <v>92</v>
      </c>
      <c r="K60" s="90"/>
      <c r="L60" s="91" t="s">
        <v>92</v>
      </c>
      <c r="M60" s="115" t="str">
        <f>"96,2033"</f>
        <v>96,2033</v>
      </c>
      <c r="N60" s="27" t="s">
        <v>487</v>
      </c>
    </row>
    <row r="61" spans="1:14" ht="12.75">
      <c r="A61" s="106">
        <v>2</v>
      </c>
      <c r="B61" s="103" t="s">
        <v>223</v>
      </c>
      <c r="C61" s="18" t="s">
        <v>224</v>
      </c>
      <c r="D61" s="18" t="s">
        <v>225</v>
      </c>
      <c r="E61" s="112" t="str">
        <f>"0,5821"</f>
        <v>0,5821</v>
      </c>
      <c r="F61" s="8" t="s">
        <v>467</v>
      </c>
      <c r="G61" s="103" t="s">
        <v>15</v>
      </c>
      <c r="H61" s="69" t="s">
        <v>29</v>
      </c>
      <c r="I61" s="86" t="s">
        <v>90</v>
      </c>
      <c r="J61" s="87"/>
      <c r="K61" s="87"/>
      <c r="L61" s="88" t="s">
        <v>29</v>
      </c>
      <c r="M61" s="114" t="str">
        <f>"88,1806"</f>
        <v>88,1806</v>
      </c>
      <c r="N61" s="18" t="s">
        <v>433</v>
      </c>
    </row>
    <row r="62" ht="12.75">
      <c r="A62" s="46"/>
    </row>
    <row r="63" spans="1:13" ht="15.75">
      <c r="A63" s="46"/>
      <c r="B63" s="123" t="s">
        <v>226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</row>
    <row r="64" spans="1:14" ht="12.75">
      <c r="A64" s="104">
        <v>1</v>
      </c>
      <c r="B64" s="101" t="s">
        <v>227</v>
      </c>
      <c r="C64" s="17" t="s">
        <v>506</v>
      </c>
      <c r="D64" s="17" t="s">
        <v>228</v>
      </c>
      <c r="E64" s="110" t="str">
        <f>"0,5625"</f>
        <v>0,5625</v>
      </c>
      <c r="F64" s="7" t="s">
        <v>467</v>
      </c>
      <c r="G64" s="101" t="s">
        <v>360</v>
      </c>
      <c r="H64" s="66" t="s">
        <v>26</v>
      </c>
      <c r="I64" s="66" t="s">
        <v>40</v>
      </c>
      <c r="J64" s="83" t="s">
        <v>183</v>
      </c>
      <c r="K64" s="84"/>
      <c r="L64" s="85">
        <v>127.5</v>
      </c>
      <c r="M64" s="113" t="str">
        <f>"71,7188"</f>
        <v>71,7188</v>
      </c>
      <c r="N64" s="17" t="s">
        <v>494</v>
      </c>
    </row>
    <row r="65" spans="1:14" ht="12.75">
      <c r="A65" s="105">
        <v>1</v>
      </c>
      <c r="B65" s="102" t="s">
        <v>229</v>
      </c>
      <c r="C65" s="27" t="s">
        <v>230</v>
      </c>
      <c r="D65" s="27" t="s">
        <v>231</v>
      </c>
      <c r="E65" s="111" t="str">
        <f>"0,5713"</f>
        <v>0,5713</v>
      </c>
      <c r="F65" s="9" t="s">
        <v>467</v>
      </c>
      <c r="G65" s="102" t="s">
        <v>15</v>
      </c>
      <c r="H65" s="73" t="s">
        <v>176</v>
      </c>
      <c r="I65" s="73" t="s">
        <v>31</v>
      </c>
      <c r="J65" s="73" t="s">
        <v>55</v>
      </c>
      <c r="K65" s="90"/>
      <c r="L65" s="91" t="s">
        <v>55</v>
      </c>
      <c r="M65" s="115" t="str">
        <f>"99,9688"</f>
        <v>99,9688</v>
      </c>
      <c r="N65" s="27" t="s">
        <v>433</v>
      </c>
    </row>
    <row r="66" spans="1:14" ht="12.75">
      <c r="A66" s="105">
        <v>2</v>
      </c>
      <c r="B66" s="102" t="s">
        <v>232</v>
      </c>
      <c r="C66" s="27" t="s">
        <v>233</v>
      </c>
      <c r="D66" s="27" t="s">
        <v>234</v>
      </c>
      <c r="E66" s="111" t="str">
        <f>"0,5687"</f>
        <v>0,5687</v>
      </c>
      <c r="F66" s="9" t="s">
        <v>467</v>
      </c>
      <c r="G66" s="102" t="s">
        <v>15</v>
      </c>
      <c r="H66" s="73" t="s">
        <v>30</v>
      </c>
      <c r="I66" s="73" t="s">
        <v>31</v>
      </c>
      <c r="J66" s="73" t="s">
        <v>55</v>
      </c>
      <c r="K66" s="90"/>
      <c r="L66" s="91" t="s">
        <v>55</v>
      </c>
      <c r="M66" s="115" t="str">
        <f>"99,5138"</f>
        <v>99,5138</v>
      </c>
      <c r="N66" s="27" t="s">
        <v>433</v>
      </c>
    </row>
    <row r="67" spans="1:14" ht="12.75">
      <c r="A67" s="105">
        <v>1</v>
      </c>
      <c r="B67" s="102" t="s">
        <v>229</v>
      </c>
      <c r="C67" s="27" t="s">
        <v>235</v>
      </c>
      <c r="D67" s="27" t="s">
        <v>231</v>
      </c>
      <c r="E67" s="111" t="str">
        <f>"0,5713"</f>
        <v>0,5713</v>
      </c>
      <c r="F67" s="9" t="s">
        <v>467</v>
      </c>
      <c r="G67" s="102" t="s">
        <v>15</v>
      </c>
      <c r="H67" s="73" t="s">
        <v>176</v>
      </c>
      <c r="I67" s="73" t="s">
        <v>31</v>
      </c>
      <c r="J67" s="73" t="s">
        <v>55</v>
      </c>
      <c r="K67" s="90"/>
      <c r="L67" s="91" t="s">
        <v>55</v>
      </c>
      <c r="M67" s="115" t="str">
        <f>"99,9688"</f>
        <v>99,9688</v>
      </c>
      <c r="N67" s="27" t="s">
        <v>433</v>
      </c>
    </row>
    <row r="68" spans="1:14" ht="12.75">
      <c r="A68" s="105">
        <v>2</v>
      </c>
      <c r="B68" s="102" t="s">
        <v>236</v>
      </c>
      <c r="C68" s="27" t="s">
        <v>237</v>
      </c>
      <c r="D68" s="27" t="s">
        <v>238</v>
      </c>
      <c r="E68" s="111" t="str">
        <f>"0,5699"</f>
        <v>0,5699</v>
      </c>
      <c r="F68" s="9" t="s">
        <v>467</v>
      </c>
      <c r="G68" s="102" t="s">
        <v>175</v>
      </c>
      <c r="H68" s="73" t="s">
        <v>239</v>
      </c>
      <c r="I68" s="73" t="s">
        <v>31</v>
      </c>
      <c r="J68" s="73" t="s">
        <v>55</v>
      </c>
      <c r="K68" s="90"/>
      <c r="L68" s="91" t="s">
        <v>55</v>
      </c>
      <c r="M68" s="115" t="str">
        <f>"99,7412"</f>
        <v>99,7412</v>
      </c>
      <c r="N68" s="27" t="s">
        <v>240</v>
      </c>
    </row>
    <row r="69" spans="1:14" ht="12.75">
      <c r="A69" s="105">
        <v>3</v>
      </c>
      <c r="B69" s="102" t="s">
        <v>241</v>
      </c>
      <c r="C69" s="27" t="s">
        <v>242</v>
      </c>
      <c r="D69" s="27" t="s">
        <v>243</v>
      </c>
      <c r="E69" s="111" t="str">
        <f>"0,5631"</f>
        <v>0,5631</v>
      </c>
      <c r="F69" s="9" t="s">
        <v>467</v>
      </c>
      <c r="G69" s="102" t="s">
        <v>15</v>
      </c>
      <c r="H69" s="73" t="s">
        <v>244</v>
      </c>
      <c r="I69" s="73" t="s">
        <v>176</v>
      </c>
      <c r="J69" s="89" t="s">
        <v>84</v>
      </c>
      <c r="K69" s="90"/>
      <c r="L69" s="91" t="s">
        <v>176</v>
      </c>
      <c r="M69" s="115" t="str">
        <f>"94,3192"</f>
        <v>94,3192</v>
      </c>
      <c r="N69" s="27" t="s">
        <v>317</v>
      </c>
    </row>
    <row r="70" spans="1:14" ht="12.75">
      <c r="A70" s="105">
        <v>1</v>
      </c>
      <c r="B70" s="102" t="s">
        <v>245</v>
      </c>
      <c r="C70" s="27" t="s">
        <v>246</v>
      </c>
      <c r="D70" s="27" t="s">
        <v>247</v>
      </c>
      <c r="E70" s="111" t="str">
        <f>"0,5694"</f>
        <v>0,5694</v>
      </c>
      <c r="F70" s="9" t="s">
        <v>467</v>
      </c>
      <c r="G70" s="102" t="s">
        <v>248</v>
      </c>
      <c r="H70" s="73" t="s">
        <v>249</v>
      </c>
      <c r="I70" s="73" t="s">
        <v>244</v>
      </c>
      <c r="J70" s="73" t="s">
        <v>30</v>
      </c>
      <c r="K70" s="90"/>
      <c r="L70" s="91" t="s">
        <v>30</v>
      </c>
      <c r="M70" s="115" t="str">
        <f>"92,0150"</f>
        <v>92,0150</v>
      </c>
      <c r="N70" s="27" t="s">
        <v>433</v>
      </c>
    </row>
    <row r="71" spans="1:14" ht="12.75">
      <c r="A71" s="106">
        <v>2</v>
      </c>
      <c r="B71" s="103" t="s">
        <v>250</v>
      </c>
      <c r="C71" s="18" t="s">
        <v>251</v>
      </c>
      <c r="D71" s="18" t="s">
        <v>252</v>
      </c>
      <c r="E71" s="112" t="str">
        <f>"0,5659"</f>
        <v>0,5659</v>
      </c>
      <c r="F71" s="8" t="s">
        <v>467</v>
      </c>
      <c r="G71" s="103" t="s">
        <v>325</v>
      </c>
      <c r="H71" s="69" t="s">
        <v>58</v>
      </c>
      <c r="I71" s="86" t="s">
        <v>155</v>
      </c>
      <c r="J71" s="69" t="s">
        <v>155</v>
      </c>
      <c r="K71" s="69" t="s">
        <v>29</v>
      </c>
      <c r="L71" s="88" t="s">
        <v>155</v>
      </c>
      <c r="M71" s="114" t="str">
        <f>"91,3358"</f>
        <v>91,3358</v>
      </c>
      <c r="N71" s="18" t="s">
        <v>433</v>
      </c>
    </row>
    <row r="72" ht="12.75">
      <c r="A72" s="46"/>
    </row>
    <row r="73" spans="1:13" ht="15.75">
      <c r="A73" s="46"/>
      <c r="B73" s="123" t="s">
        <v>253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</row>
    <row r="74" spans="1:14" ht="12.75">
      <c r="A74" s="104">
        <v>1</v>
      </c>
      <c r="B74" s="101" t="s">
        <v>254</v>
      </c>
      <c r="C74" s="17" t="s">
        <v>255</v>
      </c>
      <c r="D74" s="17" t="s">
        <v>256</v>
      </c>
      <c r="E74" s="110" t="str">
        <f>"0,5490"</f>
        <v>0,5490</v>
      </c>
      <c r="F74" s="7" t="s">
        <v>467</v>
      </c>
      <c r="G74" s="101" t="s">
        <v>172</v>
      </c>
      <c r="H74" s="66" t="s">
        <v>92</v>
      </c>
      <c r="I74" s="66" t="s">
        <v>55</v>
      </c>
      <c r="J74" s="66" t="s">
        <v>36</v>
      </c>
      <c r="K74" s="66" t="s">
        <v>37</v>
      </c>
      <c r="L74" s="85" t="s">
        <v>36</v>
      </c>
      <c r="M74" s="113" t="str">
        <f>"98,8290"</f>
        <v>98,8290</v>
      </c>
      <c r="N74" s="17" t="s">
        <v>433</v>
      </c>
    </row>
    <row r="75" spans="1:14" ht="12.75">
      <c r="A75" s="105">
        <v>1</v>
      </c>
      <c r="B75" s="102" t="s">
        <v>257</v>
      </c>
      <c r="C75" s="27" t="s">
        <v>258</v>
      </c>
      <c r="D75" s="27" t="s">
        <v>259</v>
      </c>
      <c r="E75" s="111" t="str">
        <f>"0,5619"</f>
        <v>0,5619</v>
      </c>
      <c r="F75" s="9" t="s">
        <v>467</v>
      </c>
      <c r="G75" s="102" t="s">
        <v>15</v>
      </c>
      <c r="H75" s="73" t="s">
        <v>36</v>
      </c>
      <c r="I75" s="73" t="s">
        <v>41</v>
      </c>
      <c r="J75" s="89" t="s">
        <v>46</v>
      </c>
      <c r="K75" s="90"/>
      <c r="L75" s="91" t="s">
        <v>41</v>
      </c>
      <c r="M75" s="115" t="str">
        <f>"106,7610"</f>
        <v>106,7610</v>
      </c>
      <c r="N75" s="27" t="s">
        <v>433</v>
      </c>
    </row>
    <row r="76" spans="1:14" ht="12.75">
      <c r="A76" s="106">
        <v>2</v>
      </c>
      <c r="B76" s="103" t="s">
        <v>260</v>
      </c>
      <c r="C76" s="18" t="s">
        <v>261</v>
      </c>
      <c r="D76" s="18" t="s">
        <v>262</v>
      </c>
      <c r="E76" s="112" t="str">
        <f>"0,5575"</f>
        <v>0,5575</v>
      </c>
      <c r="F76" s="8" t="s">
        <v>467</v>
      </c>
      <c r="G76" s="103" t="s">
        <v>15</v>
      </c>
      <c r="H76" s="69" t="s">
        <v>92</v>
      </c>
      <c r="I76" s="69" t="s">
        <v>31</v>
      </c>
      <c r="J76" s="69" t="s">
        <v>55</v>
      </c>
      <c r="K76" s="86" t="s">
        <v>36</v>
      </c>
      <c r="L76" s="88" t="s">
        <v>55</v>
      </c>
      <c r="M76" s="114" t="str">
        <f>"97,5625"</f>
        <v>97,5625</v>
      </c>
      <c r="N76" s="18" t="s">
        <v>433</v>
      </c>
    </row>
    <row r="77" ht="12.75">
      <c r="A77" s="46"/>
    </row>
    <row r="78" spans="1:13" ht="15.75">
      <c r="A78" s="46"/>
      <c r="B78" s="123" t="s">
        <v>93</v>
      </c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</row>
    <row r="79" spans="1:14" ht="12.75">
      <c r="A79" s="104">
        <v>1</v>
      </c>
      <c r="B79" s="101" t="s">
        <v>94</v>
      </c>
      <c r="C79" s="17" t="s">
        <v>95</v>
      </c>
      <c r="D79" s="17" t="s">
        <v>96</v>
      </c>
      <c r="E79" s="110" t="str">
        <f>"0,5383"</f>
        <v>0,5383</v>
      </c>
      <c r="F79" s="7" t="s">
        <v>467</v>
      </c>
      <c r="G79" s="101" t="s">
        <v>89</v>
      </c>
      <c r="H79" s="66" t="s">
        <v>31</v>
      </c>
      <c r="I79" s="66" t="s">
        <v>36</v>
      </c>
      <c r="J79" s="66" t="s">
        <v>37</v>
      </c>
      <c r="K79" s="83" t="s">
        <v>41</v>
      </c>
      <c r="L79" s="85" t="s">
        <v>37</v>
      </c>
      <c r="M79" s="113" t="str">
        <f>"99,5781"</f>
        <v>99,5781</v>
      </c>
      <c r="N79" s="17" t="s">
        <v>433</v>
      </c>
    </row>
    <row r="80" spans="1:14" ht="12.75">
      <c r="A80" s="106"/>
      <c r="B80" s="103" t="s">
        <v>263</v>
      </c>
      <c r="C80" s="18" t="s">
        <v>264</v>
      </c>
      <c r="D80" s="18" t="s">
        <v>265</v>
      </c>
      <c r="E80" s="112" t="str">
        <f>"0,5337"</f>
        <v>0,5337</v>
      </c>
      <c r="F80" s="8" t="s">
        <v>467</v>
      </c>
      <c r="G80" s="103" t="s">
        <v>15</v>
      </c>
      <c r="H80" s="86" t="s">
        <v>37</v>
      </c>
      <c r="I80" s="86" t="s">
        <v>37</v>
      </c>
      <c r="J80" s="86" t="s">
        <v>37</v>
      </c>
      <c r="K80" s="87"/>
      <c r="L80" s="88">
        <v>0</v>
      </c>
      <c r="M80" s="81" t="s">
        <v>464</v>
      </c>
      <c r="N80" s="18" t="s">
        <v>433</v>
      </c>
    </row>
    <row r="81" ht="12.75">
      <c r="A81" s="45"/>
    </row>
    <row r="82" spans="1:7" ht="15.75">
      <c r="A82" s="45"/>
      <c r="B82" s="25"/>
      <c r="C82" s="25"/>
      <c r="D82" s="25"/>
      <c r="E82" s="25"/>
      <c r="F82" s="35"/>
      <c r="G82" s="25"/>
    </row>
    <row r="83" spans="1:7" ht="15.75">
      <c r="A83" s="45"/>
      <c r="B83" s="25"/>
      <c r="C83" s="25"/>
      <c r="D83" s="25"/>
      <c r="E83" s="25"/>
      <c r="F83" s="35"/>
      <c r="G83" s="25"/>
    </row>
    <row r="84" spans="1:7" ht="15.75">
      <c r="A84" s="45"/>
      <c r="B84" s="25"/>
      <c r="C84" s="25"/>
      <c r="D84" s="25"/>
      <c r="E84" s="25"/>
      <c r="F84" s="35"/>
      <c r="G84" s="25"/>
    </row>
    <row r="85" spans="1:7" ht="15.75">
      <c r="A85" s="45"/>
      <c r="B85" s="25"/>
      <c r="C85" s="25"/>
      <c r="D85" s="25"/>
      <c r="E85" s="25"/>
      <c r="F85" s="35"/>
      <c r="G85" s="25"/>
    </row>
    <row r="86" spans="1:7" ht="15.75">
      <c r="A86" s="45"/>
      <c r="B86" s="25"/>
      <c r="C86" s="25"/>
      <c r="D86" s="25"/>
      <c r="E86" s="25"/>
      <c r="F86" s="35"/>
      <c r="G86" s="25"/>
    </row>
    <row r="87" spans="1:7" ht="15.75">
      <c r="A87" s="45"/>
      <c r="B87" s="25"/>
      <c r="C87" s="25"/>
      <c r="D87" s="25"/>
      <c r="E87" s="25"/>
      <c r="F87" s="35"/>
      <c r="G87" s="25"/>
    </row>
    <row r="88" spans="2:7" ht="15.75">
      <c r="B88" s="25"/>
      <c r="C88" s="25"/>
      <c r="D88" s="25"/>
      <c r="E88" s="25"/>
      <c r="F88" s="35"/>
      <c r="G88" s="25"/>
    </row>
    <row r="89" spans="2:7" ht="12.75">
      <c r="B89" s="25"/>
      <c r="C89" s="25"/>
      <c r="D89" s="25"/>
      <c r="E89" s="25"/>
      <c r="F89" s="25"/>
      <c r="G89" s="25"/>
    </row>
    <row r="90" spans="2:7" ht="18">
      <c r="B90" s="31"/>
      <c r="C90" s="31"/>
      <c r="D90" s="25"/>
      <c r="E90" s="25"/>
      <c r="F90" s="25"/>
      <c r="G90" s="25"/>
    </row>
    <row r="91" spans="2:7" ht="15.75">
      <c r="B91" s="32"/>
      <c r="C91" s="32"/>
      <c r="D91" s="25"/>
      <c r="E91" s="25"/>
      <c r="F91" s="25"/>
      <c r="G91" s="25"/>
    </row>
    <row r="92" spans="2:7" ht="13.5">
      <c r="B92" s="33"/>
      <c r="C92" s="34"/>
      <c r="D92" s="25"/>
      <c r="E92" s="25"/>
      <c r="F92" s="25"/>
      <c r="G92" s="25"/>
    </row>
    <row r="93" spans="2:7" ht="13.5">
      <c r="B93" s="28"/>
      <c r="C93" s="28"/>
      <c r="D93" s="28"/>
      <c r="E93" s="28"/>
      <c r="F93" s="28"/>
      <c r="G93" s="25"/>
    </row>
    <row r="94" spans="2:7" ht="12.75">
      <c r="B94" s="29"/>
      <c r="C94" s="25"/>
      <c r="D94" s="25"/>
      <c r="E94" s="25"/>
      <c r="F94" s="30"/>
      <c r="G94" s="25"/>
    </row>
    <row r="95" spans="2:7" ht="12.75">
      <c r="B95" s="29"/>
      <c r="C95" s="25"/>
      <c r="D95" s="25"/>
      <c r="E95" s="25"/>
      <c r="F95" s="30"/>
      <c r="G95" s="25"/>
    </row>
    <row r="96" spans="2:7" ht="12.75">
      <c r="B96" s="25"/>
      <c r="C96" s="25"/>
      <c r="D96" s="25"/>
      <c r="E96" s="25"/>
      <c r="F96" s="25"/>
      <c r="G96" s="25"/>
    </row>
    <row r="97" spans="2:7" ht="13.5">
      <c r="B97" s="33"/>
      <c r="C97" s="34"/>
      <c r="D97" s="25"/>
      <c r="E97" s="25"/>
      <c r="F97" s="25"/>
      <c r="G97" s="25"/>
    </row>
    <row r="98" spans="2:7" ht="13.5">
      <c r="B98" s="28"/>
      <c r="C98" s="28"/>
      <c r="D98" s="28"/>
      <c r="E98" s="28"/>
      <c r="F98" s="28"/>
      <c r="G98" s="25"/>
    </row>
    <row r="99" spans="2:7" ht="12.75">
      <c r="B99" s="29"/>
      <c r="C99" s="25"/>
      <c r="D99" s="25"/>
      <c r="E99" s="25"/>
      <c r="F99" s="30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3.5">
      <c r="B101" s="33"/>
      <c r="C101" s="34"/>
      <c r="D101" s="25"/>
      <c r="E101" s="25"/>
      <c r="F101" s="25"/>
      <c r="G101" s="25"/>
    </row>
    <row r="102" spans="2:7" ht="13.5">
      <c r="B102" s="28"/>
      <c r="C102" s="28"/>
      <c r="D102" s="28"/>
      <c r="E102" s="28"/>
      <c r="F102" s="28"/>
      <c r="G102" s="25"/>
    </row>
    <row r="103" spans="2:7" ht="12.75">
      <c r="B103" s="29"/>
      <c r="C103" s="25"/>
      <c r="D103" s="25"/>
      <c r="E103" s="25"/>
      <c r="F103" s="30"/>
      <c r="G103" s="25"/>
    </row>
    <row r="104" spans="2:7" ht="12.75">
      <c r="B104" s="29"/>
      <c r="C104" s="25"/>
      <c r="D104" s="25"/>
      <c r="E104" s="25"/>
      <c r="F104" s="30"/>
      <c r="G104" s="25"/>
    </row>
    <row r="105" spans="2:7" ht="12.75">
      <c r="B105" s="29"/>
      <c r="C105" s="25"/>
      <c r="D105" s="25"/>
      <c r="E105" s="25"/>
      <c r="F105" s="30"/>
      <c r="G105" s="25"/>
    </row>
    <row r="106" spans="2:7" ht="12.75">
      <c r="B106" s="29"/>
      <c r="C106" s="25"/>
      <c r="D106" s="25"/>
      <c r="E106" s="25"/>
      <c r="F106" s="30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5.75">
      <c r="B109" s="32"/>
      <c r="C109" s="32"/>
      <c r="D109" s="25"/>
      <c r="E109" s="25"/>
      <c r="F109" s="25"/>
      <c r="G109" s="25"/>
    </row>
    <row r="110" spans="2:7" ht="13.5">
      <c r="B110" s="33"/>
      <c r="C110" s="34"/>
      <c r="D110" s="25"/>
      <c r="E110" s="25"/>
      <c r="F110" s="25"/>
      <c r="G110" s="25"/>
    </row>
    <row r="111" spans="2:7" ht="13.5">
      <c r="B111" s="28"/>
      <c r="C111" s="28"/>
      <c r="D111" s="28"/>
      <c r="E111" s="28"/>
      <c r="F111" s="28"/>
      <c r="G111" s="25"/>
    </row>
    <row r="112" spans="2:7" ht="12.75">
      <c r="B112" s="29"/>
      <c r="C112" s="25"/>
      <c r="D112" s="25"/>
      <c r="E112" s="25"/>
      <c r="F112" s="30"/>
      <c r="G112" s="25"/>
    </row>
    <row r="113" spans="2:7" ht="12.75">
      <c r="B113" s="29"/>
      <c r="C113" s="25"/>
      <c r="D113" s="25"/>
      <c r="E113" s="25"/>
      <c r="F113" s="30"/>
      <c r="G113" s="25"/>
    </row>
    <row r="114" spans="2:7" ht="12.75">
      <c r="B114" s="29"/>
      <c r="C114" s="25"/>
      <c r="D114" s="25"/>
      <c r="E114" s="25"/>
      <c r="F114" s="30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3.5">
      <c r="B116" s="33"/>
      <c r="C116" s="34"/>
      <c r="D116" s="25"/>
      <c r="E116" s="25"/>
      <c r="F116" s="25"/>
      <c r="G116" s="25"/>
    </row>
    <row r="117" spans="2:7" ht="13.5">
      <c r="B117" s="28"/>
      <c r="C117" s="28"/>
      <c r="D117" s="28"/>
      <c r="E117" s="28"/>
      <c r="F117" s="28"/>
      <c r="G117" s="25"/>
    </row>
    <row r="118" spans="2:7" ht="12.75">
      <c r="B118" s="29"/>
      <c r="C118" s="25"/>
      <c r="D118" s="25"/>
      <c r="E118" s="25"/>
      <c r="F118" s="30"/>
      <c r="G118" s="25"/>
    </row>
    <row r="119" spans="2:7" ht="12.75">
      <c r="B119" s="29"/>
      <c r="C119" s="25"/>
      <c r="D119" s="25"/>
      <c r="E119" s="25"/>
      <c r="F119" s="30"/>
      <c r="G119" s="25"/>
    </row>
    <row r="120" spans="2:7" ht="12.75">
      <c r="B120" s="29"/>
      <c r="C120" s="25"/>
      <c r="D120" s="25"/>
      <c r="E120" s="25"/>
      <c r="F120" s="30"/>
      <c r="G120" s="25"/>
    </row>
    <row r="121" spans="2:7" ht="12.75">
      <c r="B121" s="29"/>
      <c r="C121" s="25"/>
      <c r="D121" s="25"/>
      <c r="E121" s="25"/>
      <c r="F121" s="30"/>
      <c r="G121" s="25"/>
    </row>
    <row r="122" spans="2:7" ht="12.75">
      <c r="B122" s="29"/>
      <c r="C122" s="25"/>
      <c r="D122" s="25"/>
      <c r="E122" s="25"/>
      <c r="F122" s="30"/>
      <c r="G122" s="25"/>
    </row>
    <row r="123" spans="2:7" ht="12.75">
      <c r="B123" s="29"/>
      <c r="C123" s="25"/>
      <c r="D123" s="25"/>
      <c r="E123" s="25"/>
      <c r="F123" s="30"/>
      <c r="G123" s="25"/>
    </row>
    <row r="124" spans="2:7" ht="12.75">
      <c r="B124" s="29"/>
      <c r="C124" s="25"/>
      <c r="D124" s="25"/>
      <c r="E124" s="25"/>
      <c r="F124" s="30"/>
      <c r="G124" s="25"/>
    </row>
    <row r="125" spans="2:7" ht="12.75">
      <c r="B125" s="29"/>
      <c r="C125" s="25"/>
      <c r="D125" s="25"/>
      <c r="E125" s="25"/>
      <c r="F125" s="30"/>
      <c r="G125" s="25"/>
    </row>
    <row r="126" spans="2:7" ht="12.75">
      <c r="B126" s="29"/>
      <c r="C126" s="25"/>
      <c r="D126" s="25"/>
      <c r="E126" s="25"/>
      <c r="F126" s="30"/>
      <c r="G126" s="25"/>
    </row>
    <row r="127" spans="2:7" ht="12.75">
      <c r="B127" s="29"/>
      <c r="C127" s="25"/>
      <c r="D127" s="25"/>
      <c r="E127" s="25"/>
      <c r="F127" s="30"/>
      <c r="G127" s="25"/>
    </row>
    <row r="128" spans="2:7" ht="12.75">
      <c r="B128" s="29"/>
      <c r="C128" s="25"/>
      <c r="D128" s="25"/>
      <c r="E128" s="25"/>
      <c r="F128" s="30"/>
      <c r="G128" s="25"/>
    </row>
    <row r="129" spans="2:7" ht="12.75">
      <c r="B129" s="25"/>
      <c r="C129" s="25"/>
      <c r="D129" s="25"/>
      <c r="E129" s="25"/>
      <c r="F129" s="25"/>
      <c r="G129" s="25"/>
    </row>
    <row r="130" spans="2:7" ht="13.5">
      <c r="B130" s="33"/>
      <c r="C130" s="34"/>
      <c r="D130" s="25"/>
      <c r="E130" s="25"/>
      <c r="F130" s="25"/>
      <c r="G130" s="25"/>
    </row>
    <row r="131" spans="2:7" ht="13.5">
      <c r="B131" s="28"/>
      <c r="C131" s="28"/>
      <c r="D131" s="28"/>
      <c r="E131" s="28"/>
      <c r="F131" s="28"/>
      <c r="G131" s="25"/>
    </row>
    <row r="132" spans="2:7" ht="12.75">
      <c r="B132" s="29"/>
      <c r="C132" s="25"/>
      <c r="D132" s="25"/>
      <c r="E132" s="25"/>
      <c r="F132" s="30"/>
      <c r="G132" s="25"/>
    </row>
    <row r="133" spans="2:7" ht="12.75">
      <c r="B133" s="29"/>
      <c r="C133" s="25"/>
      <c r="D133" s="25"/>
      <c r="E133" s="25"/>
      <c r="F133" s="30"/>
      <c r="G133" s="25"/>
    </row>
    <row r="134" spans="2:7" ht="12.75">
      <c r="B134" s="29"/>
      <c r="C134" s="25"/>
      <c r="D134" s="25"/>
      <c r="E134" s="25"/>
      <c r="F134" s="30"/>
      <c r="G134" s="25"/>
    </row>
    <row r="135" spans="2:7" ht="12.75">
      <c r="B135" s="29"/>
      <c r="C135" s="25"/>
      <c r="D135" s="25"/>
      <c r="E135" s="25"/>
      <c r="F135" s="30"/>
      <c r="G135" s="25"/>
    </row>
    <row r="136" spans="2:7" ht="12.75">
      <c r="B136" s="29"/>
      <c r="C136" s="25"/>
      <c r="D136" s="25"/>
      <c r="E136" s="25"/>
      <c r="F136" s="30"/>
      <c r="G136" s="25"/>
    </row>
    <row r="137" spans="2:7" ht="12.75">
      <c r="B137" s="29"/>
      <c r="C137" s="25"/>
      <c r="D137" s="25"/>
      <c r="E137" s="25"/>
      <c r="F137" s="30"/>
      <c r="G137" s="25"/>
    </row>
    <row r="138" spans="2:7" ht="12.75">
      <c r="B138" s="29"/>
      <c r="C138" s="25"/>
      <c r="D138" s="25"/>
      <c r="E138" s="25"/>
      <c r="F138" s="30"/>
      <c r="G138" s="25"/>
    </row>
    <row r="139" spans="2:7" ht="12.75">
      <c r="B139" s="29"/>
      <c r="C139" s="25"/>
      <c r="D139" s="25"/>
      <c r="E139" s="25"/>
      <c r="F139" s="30"/>
      <c r="G139" s="25"/>
    </row>
    <row r="140" spans="2:7" ht="12.75">
      <c r="B140" s="29"/>
      <c r="C140" s="25"/>
      <c r="D140" s="25"/>
      <c r="E140" s="25"/>
      <c r="F140" s="30"/>
      <c r="G140" s="25"/>
    </row>
    <row r="141" spans="2:7" ht="12.75">
      <c r="B141" s="29"/>
      <c r="C141" s="25"/>
      <c r="D141" s="25"/>
      <c r="E141" s="25"/>
      <c r="F141" s="30"/>
      <c r="G141" s="25"/>
    </row>
    <row r="142" spans="2:7" ht="12.75">
      <c r="B142" s="29"/>
      <c r="C142" s="25"/>
      <c r="D142" s="25"/>
      <c r="E142" s="25"/>
      <c r="F142" s="30"/>
      <c r="G142" s="25"/>
    </row>
    <row r="143" spans="2:7" ht="12.75">
      <c r="B143" s="29"/>
      <c r="C143" s="25"/>
      <c r="D143" s="25"/>
      <c r="E143" s="25"/>
      <c r="F143" s="30"/>
      <c r="G143" s="25"/>
    </row>
    <row r="144" spans="2:7" ht="12.75">
      <c r="B144" s="29"/>
      <c r="C144" s="25"/>
      <c r="D144" s="25"/>
      <c r="E144" s="25"/>
      <c r="F144" s="30"/>
      <c r="G144" s="25"/>
    </row>
    <row r="145" spans="2:7" ht="12.75">
      <c r="B145" s="29"/>
      <c r="C145" s="25"/>
      <c r="D145" s="25"/>
      <c r="E145" s="25"/>
      <c r="F145" s="30"/>
      <c r="G145" s="25"/>
    </row>
    <row r="146" spans="2:7" ht="12.75">
      <c r="B146" s="29"/>
      <c r="C146" s="25"/>
      <c r="D146" s="25"/>
      <c r="E146" s="25"/>
      <c r="F146" s="30"/>
      <c r="G146" s="25"/>
    </row>
    <row r="147" spans="2:7" ht="12.75">
      <c r="B147" s="29"/>
      <c r="C147" s="25"/>
      <c r="D147" s="25"/>
      <c r="E147" s="25"/>
      <c r="F147" s="30"/>
      <c r="G147" s="25"/>
    </row>
    <row r="148" spans="2:7" ht="12.75">
      <c r="B148" s="29"/>
      <c r="C148" s="25"/>
      <c r="D148" s="25"/>
      <c r="E148" s="25"/>
      <c r="F148" s="30"/>
      <c r="G148" s="25"/>
    </row>
    <row r="149" spans="2:7" ht="12.75">
      <c r="B149" s="29"/>
      <c r="C149" s="25"/>
      <c r="D149" s="25"/>
      <c r="E149" s="25"/>
      <c r="F149" s="30"/>
      <c r="G149" s="25"/>
    </row>
    <row r="150" spans="2:7" ht="12.75">
      <c r="B150" s="29"/>
      <c r="C150" s="25"/>
      <c r="D150" s="25"/>
      <c r="E150" s="25"/>
      <c r="F150" s="30"/>
      <c r="G150" s="25"/>
    </row>
    <row r="151" spans="2:7" ht="12.75">
      <c r="B151" s="29"/>
      <c r="C151" s="25"/>
      <c r="D151" s="25"/>
      <c r="E151" s="25"/>
      <c r="F151" s="30"/>
      <c r="G151" s="25"/>
    </row>
    <row r="152" spans="2:7" ht="12.75">
      <c r="B152" s="29"/>
      <c r="C152" s="25"/>
      <c r="D152" s="25"/>
      <c r="E152" s="25"/>
      <c r="F152" s="30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3.5">
      <c r="B154" s="33"/>
      <c r="C154" s="34"/>
      <c r="D154" s="25"/>
      <c r="E154" s="25"/>
      <c r="F154" s="25"/>
      <c r="G154" s="25"/>
    </row>
    <row r="155" spans="2:7" ht="13.5">
      <c r="B155" s="28"/>
      <c r="C155" s="28"/>
      <c r="D155" s="28"/>
      <c r="E155" s="28"/>
      <c r="F155" s="28"/>
      <c r="G155" s="25"/>
    </row>
    <row r="156" spans="2:7" ht="12.75">
      <c r="B156" s="29"/>
      <c r="C156" s="25"/>
      <c r="D156" s="25"/>
      <c r="E156" s="25"/>
      <c r="F156" s="30"/>
      <c r="G156" s="25"/>
    </row>
    <row r="157" spans="2:7" ht="12.75">
      <c r="B157" s="29"/>
      <c r="C157" s="25"/>
      <c r="D157" s="25"/>
      <c r="E157" s="25"/>
      <c r="F157" s="30"/>
      <c r="G157" s="25"/>
    </row>
    <row r="158" spans="2:7" ht="12.75">
      <c r="B158" s="29"/>
      <c r="C158" s="25"/>
      <c r="D158" s="25"/>
      <c r="E158" s="25"/>
      <c r="F158" s="30"/>
      <c r="G158" s="25"/>
    </row>
    <row r="159" spans="2:7" ht="12.75">
      <c r="B159" s="29"/>
      <c r="C159" s="25"/>
      <c r="D159" s="25"/>
      <c r="E159" s="25"/>
      <c r="F159" s="30"/>
      <c r="G159" s="25"/>
    </row>
    <row r="160" spans="2:7" ht="12.75">
      <c r="B160" s="29"/>
      <c r="C160" s="25"/>
      <c r="D160" s="25"/>
      <c r="E160" s="25"/>
      <c r="F160" s="30"/>
      <c r="G160" s="25"/>
    </row>
    <row r="161" spans="2:7" ht="12.75">
      <c r="B161" s="29"/>
      <c r="C161" s="25"/>
      <c r="D161" s="25"/>
      <c r="E161" s="25"/>
      <c r="F161" s="30"/>
      <c r="G161" s="25"/>
    </row>
    <row r="162" spans="2:7" ht="12.75">
      <c r="B162" s="29"/>
      <c r="C162" s="25"/>
      <c r="D162" s="25"/>
      <c r="E162" s="25"/>
      <c r="F162" s="30"/>
      <c r="G162" s="25"/>
    </row>
  </sheetData>
  <sheetProtection/>
  <mergeCells count="23">
    <mergeCell ref="A1:N2"/>
    <mergeCell ref="A3:A4"/>
    <mergeCell ref="L3:L4"/>
    <mergeCell ref="M3:M4"/>
    <mergeCell ref="N3:N4"/>
    <mergeCell ref="B3:B4"/>
    <mergeCell ref="C3:C4"/>
    <mergeCell ref="B43:M43"/>
    <mergeCell ref="B55:M55"/>
    <mergeCell ref="B5:M5"/>
    <mergeCell ref="F3:F4"/>
    <mergeCell ref="G3:G4"/>
    <mergeCell ref="H3:K3"/>
    <mergeCell ref="B10:M10"/>
    <mergeCell ref="B14:M14"/>
    <mergeCell ref="B63:M63"/>
    <mergeCell ref="E3:E4"/>
    <mergeCell ref="B73:M73"/>
    <mergeCell ref="B78:M78"/>
    <mergeCell ref="B17:M17"/>
    <mergeCell ref="B21:M21"/>
    <mergeCell ref="B24:M24"/>
    <mergeCell ref="B35:M35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 topLeftCell="A1">
      <selection activeCell="A1" sqref="A1:N2"/>
    </sheetView>
  </sheetViews>
  <sheetFormatPr defaultColWidth="9.125" defaultRowHeight="12.75"/>
  <cols>
    <col min="1" max="1" width="9.125" style="1" customWidth="1"/>
    <col min="2" max="2" width="28.25390625" style="4" bestFit="1" customWidth="1"/>
    <col min="3" max="3" width="28.62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31.125" style="5" bestFit="1" customWidth="1"/>
    <col min="8" max="11" width="5.625" style="1" bestFit="1" customWidth="1"/>
    <col min="12" max="12" width="11.125" style="4" customWidth="1"/>
    <col min="13" max="13" width="8.625" style="1" bestFit="1" customWidth="1"/>
    <col min="14" max="14" width="24.375" style="5" bestFit="1" customWidth="1"/>
    <col min="15" max="16384" width="9.125" style="1" customWidth="1"/>
  </cols>
  <sheetData>
    <row r="1" spans="1:14" ht="15" customHeight="1">
      <c r="A1" s="129" t="s">
        <v>517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ht="78" customHeight="1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2" customFormat="1" ht="15" customHeight="1">
      <c r="A3" s="135" t="s">
        <v>310</v>
      </c>
      <c r="B3" s="124" t="s">
        <v>0</v>
      </c>
      <c r="C3" s="126" t="s">
        <v>430</v>
      </c>
      <c r="D3" s="40" t="s">
        <v>426</v>
      </c>
      <c r="E3" s="128" t="s">
        <v>9</v>
      </c>
      <c r="F3" s="128" t="s">
        <v>7</v>
      </c>
      <c r="G3" s="128" t="s">
        <v>428</v>
      </c>
      <c r="H3" s="128" t="s">
        <v>2</v>
      </c>
      <c r="I3" s="128"/>
      <c r="J3" s="128"/>
      <c r="K3" s="128"/>
      <c r="L3" s="128" t="s">
        <v>429</v>
      </c>
      <c r="M3" s="128" t="s">
        <v>6</v>
      </c>
      <c r="N3" s="137" t="s">
        <v>5</v>
      </c>
    </row>
    <row r="4" spans="1:14" s="2" customFormat="1" ht="13.5" customHeight="1" thickBot="1">
      <c r="A4" s="136"/>
      <c r="B4" s="125"/>
      <c r="C4" s="127"/>
      <c r="D4" s="39" t="s">
        <v>427</v>
      </c>
      <c r="E4" s="127"/>
      <c r="F4" s="127"/>
      <c r="G4" s="127"/>
      <c r="H4" s="3">
        <v>1</v>
      </c>
      <c r="I4" s="3">
        <v>2</v>
      </c>
      <c r="J4" s="3">
        <v>3</v>
      </c>
      <c r="K4" s="3" t="s">
        <v>8</v>
      </c>
      <c r="L4" s="127"/>
      <c r="M4" s="127"/>
      <c r="N4" s="138"/>
    </row>
    <row r="5" spans="2:13" ht="15.75">
      <c r="B5" s="146" t="s">
        <v>23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4" ht="12.75">
      <c r="A6" s="42" t="s">
        <v>311</v>
      </c>
      <c r="B6" s="78" t="s">
        <v>367</v>
      </c>
      <c r="C6" s="6" t="s">
        <v>366</v>
      </c>
      <c r="D6" s="6" t="s">
        <v>365</v>
      </c>
      <c r="E6" s="6" t="str">
        <f>"0,6947"</f>
        <v>0,6947</v>
      </c>
      <c r="F6" s="6" t="s">
        <v>467</v>
      </c>
      <c r="G6" s="6" t="s">
        <v>248</v>
      </c>
      <c r="H6" s="63" t="s">
        <v>31</v>
      </c>
      <c r="I6" s="63" t="s">
        <v>36</v>
      </c>
      <c r="J6" s="63" t="s">
        <v>41</v>
      </c>
      <c r="K6" s="64" t="s">
        <v>46</v>
      </c>
      <c r="L6" s="42" t="s">
        <v>41</v>
      </c>
      <c r="M6" s="42" t="str">
        <f>"131,9930"</f>
        <v>131,9930</v>
      </c>
      <c r="N6" s="16" t="s">
        <v>433</v>
      </c>
    </row>
    <row r="7" ht="12.75">
      <c r="A7" s="43"/>
    </row>
    <row r="8" spans="1:13" ht="15.75">
      <c r="A8" s="43"/>
      <c r="B8" s="145" t="s">
        <v>85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4" ht="12.75">
      <c r="A9" s="42" t="s">
        <v>311</v>
      </c>
      <c r="B9" s="78" t="s">
        <v>191</v>
      </c>
      <c r="C9" s="6" t="s">
        <v>192</v>
      </c>
      <c r="D9" s="6" t="s">
        <v>193</v>
      </c>
      <c r="E9" s="6" t="str">
        <f>"0,6119"</f>
        <v>0,6119</v>
      </c>
      <c r="F9" s="6" t="s">
        <v>467</v>
      </c>
      <c r="G9" s="6" t="s">
        <v>431</v>
      </c>
      <c r="H9" s="63" t="s">
        <v>187</v>
      </c>
      <c r="I9" s="63" t="s">
        <v>64</v>
      </c>
      <c r="J9" s="63" t="s">
        <v>48</v>
      </c>
      <c r="K9" s="64" t="s">
        <v>49</v>
      </c>
      <c r="L9" s="42" t="s">
        <v>48</v>
      </c>
      <c r="M9" s="42" t="str">
        <f>"140,7255"</f>
        <v>140,7255</v>
      </c>
      <c r="N9" s="16" t="s">
        <v>433</v>
      </c>
    </row>
    <row r="10" ht="12.75">
      <c r="A10" s="43"/>
    </row>
    <row r="11" spans="1:13" ht="15.75">
      <c r="A11" s="43"/>
      <c r="B11" s="145" t="s">
        <v>210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</row>
    <row r="12" spans="1:14" ht="12.75">
      <c r="A12" s="42" t="s">
        <v>311</v>
      </c>
      <c r="B12" s="78" t="s">
        <v>364</v>
      </c>
      <c r="C12" s="6" t="s">
        <v>363</v>
      </c>
      <c r="D12" s="6" t="s">
        <v>362</v>
      </c>
      <c r="E12" s="6" t="str">
        <f>"0,5843"</f>
        <v>0,5843</v>
      </c>
      <c r="F12" s="6" t="s">
        <v>269</v>
      </c>
      <c r="G12" s="6" t="s">
        <v>15</v>
      </c>
      <c r="H12" s="63" t="s">
        <v>361</v>
      </c>
      <c r="I12" s="64" t="s">
        <v>50</v>
      </c>
      <c r="J12" s="64" t="s">
        <v>50</v>
      </c>
      <c r="K12" s="65"/>
      <c r="L12" s="42" t="s">
        <v>361</v>
      </c>
      <c r="M12" s="42" t="str">
        <f>"150,6296"</f>
        <v>150,6296</v>
      </c>
      <c r="N12" s="6" t="s">
        <v>491</v>
      </c>
    </row>
    <row r="13" ht="12.75">
      <c r="A13" s="43"/>
    </row>
    <row r="14" spans="1:13" ht="15.75">
      <c r="A14" s="43"/>
      <c r="B14" s="145" t="s">
        <v>226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</row>
    <row r="15" spans="1:14" ht="12.75">
      <c r="A15" s="42" t="s">
        <v>311</v>
      </c>
      <c r="B15" s="78" t="s">
        <v>227</v>
      </c>
      <c r="C15" s="6" t="s">
        <v>506</v>
      </c>
      <c r="D15" s="6" t="s">
        <v>228</v>
      </c>
      <c r="E15" s="6" t="str">
        <f>"0,5625"</f>
        <v>0,5625</v>
      </c>
      <c r="F15" s="6" t="s">
        <v>467</v>
      </c>
      <c r="G15" s="6" t="s">
        <v>360</v>
      </c>
      <c r="H15" s="63" t="s">
        <v>29</v>
      </c>
      <c r="I15" s="63" t="s">
        <v>30</v>
      </c>
      <c r="J15" s="64" t="s">
        <v>176</v>
      </c>
      <c r="K15" s="65"/>
      <c r="L15" s="42" t="s">
        <v>30</v>
      </c>
      <c r="M15" s="42" t="str">
        <f>"90,0000"</f>
        <v>90,0000</v>
      </c>
      <c r="N15" s="6" t="s">
        <v>494</v>
      </c>
    </row>
    <row r="17" ht="15.75">
      <c r="F17" s="10"/>
    </row>
    <row r="18" ht="15.75">
      <c r="F18" s="10"/>
    </row>
    <row r="19" ht="15.75">
      <c r="F19" s="10"/>
    </row>
    <row r="20" ht="15.75">
      <c r="F20" s="10"/>
    </row>
    <row r="21" ht="15.75">
      <c r="F21" s="10"/>
    </row>
    <row r="22" ht="15.75">
      <c r="F22" s="10"/>
    </row>
    <row r="23" ht="15.75">
      <c r="F23" s="10"/>
    </row>
    <row r="25" spans="2:3" ht="18">
      <c r="B25" s="11"/>
      <c r="C25" s="116"/>
    </row>
    <row r="26" spans="2:3" ht="15.75">
      <c r="B26" s="12"/>
      <c r="C26" s="117"/>
    </row>
    <row r="27" spans="2:3" ht="13.5">
      <c r="B27" s="14"/>
      <c r="C27" s="118"/>
    </row>
    <row r="28" spans="2:6" ht="13.5">
      <c r="B28" s="2"/>
      <c r="C28" s="119"/>
      <c r="D28" s="119"/>
      <c r="E28" s="119"/>
      <c r="F28" s="2"/>
    </row>
    <row r="29" spans="2:6" ht="12.75">
      <c r="B29" s="13"/>
      <c r="F29" s="4"/>
    </row>
    <row r="31" spans="2:3" ht="13.5">
      <c r="B31" s="14"/>
      <c r="C31" s="118"/>
    </row>
    <row r="32" spans="2:6" ht="13.5">
      <c r="B32" s="2"/>
      <c r="C32" s="119"/>
      <c r="D32" s="119"/>
      <c r="E32" s="119"/>
      <c r="F32" s="2"/>
    </row>
    <row r="33" spans="2:6" ht="12.75">
      <c r="B33" s="13"/>
      <c r="F33" s="4"/>
    </row>
    <row r="34" spans="2:6" ht="12.75">
      <c r="B34" s="13"/>
      <c r="F34" s="4"/>
    </row>
    <row r="36" spans="2:3" ht="13.5">
      <c r="B36" s="14"/>
      <c r="C36" s="118"/>
    </row>
    <row r="37" spans="2:6" ht="13.5">
      <c r="B37" s="2"/>
      <c r="C37" s="119"/>
      <c r="D37" s="119"/>
      <c r="E37" s="119"/>
      <c r="F37" s="2"/>
    </row>
    <row r="38" spans="2:6" ht="12.75">
      <c r="B38" s="13"/>
      <c r="F38" s="4"/>
    </row>
  </sheetData>
  <sheetProtection/>
  <mergeCells count="15">
    <mergeCell ref="B8:M8"/>
    <mergeCell ref="B11:M11"/>
    <mergeCell ref="E3:E4"/>
    <mergeCell ref="L3:L4"/>
    <mergeCell ref="M3:M4"/>
    <mergeCell ref="H3:K3"/>
    <mergeCell ref="B3:B4"/>
    <mergeCell ref="C3:C4"/>
    <mergeCell ref="A1:N2"/>
    <mergeCell ref="A3:A4"/>
    <mergeCell ref="B14:M14"/>
    <mergeCell ref="N3:N4"/>
    <mergeCell ref="G3:G4"/>
    <mergeCell ref="F3:F4"/>
    <mergeCell ref="B5:M5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1" sqref="A1:N2"/>
    </sheetView>
  </sheetViews>
  <sheetFormatPr defaultColWidth="8.75390625" defaultRowHeight="12.75"/>
  <cols>
    <col min="1" max="1" width="8.75390625" style="0" customWidth="1"/>
    <col min="2" max="2" width="26.00390625" style="15" bestFit="1" customWidth="1"/>
    <col min="3" max="3" width="28.375" style="15" customWidth="1"/>
    <col min="4" max="4" width="11.375" style="15" customWidth="1"/>
    <col min="5" max="5" width="6.875" style="15" bestFit="1" customWidth="1"/>
    <col min="6" max="6" width="22.75390625" style="15" bestFit="1" customWidth="1"/>
    <col min="7" max="7" width="29.00390625" style="15" bestFit="1" customWidth="1"/>
    <col min="8" max="10" width="5.625" style="15" bestFit="1" customWidth="1"/>
    <col min="11" max="11" width="4.625" style="15" bestFit="1" customWidth="1"/>
    <col min="12" max="12" width="11.625" style="15" customWidth="1"/>
    <col min="13" max="13" width="8.625" style="15" customWidth="1"/>
    <col min="14" max="14" width="16.875" style="15" customWidth="1"/>
  </cols>
  <sheetData>
    <row r="1" spans="1:14" s="1" customFormat="1" ht="15" customHeight="1">
      <c r="A1" s="129" t="s">
        <v>515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1" customFormat="1" ht="80.25" customHeight="1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2" customFormat="1" ht="16.5" customHeight="1">
      <c r="A3" s="135" t="s">
        <v>310</v>
      </c>
      <c r="B3" s="124" t="s">
        <v>0</v>
      </c>
      <c r="C3" s="126" t="s">
        <v>430</v>
      </c>
      <c r="D3" s="40" t="s">
        <v>426</v>
      </c>
      <c r="E3" s="128" t="s">
        <v>9</v>
      </c>
      <c r="F3" s="128" t="s">
        <v>7</v>
      </c>
      <c r="G3" s="128" t="s">
        <v>428</v>
      </c>
      <c r="H3" s="128" t="s">
        <v>2</v>
      </c>
      <c r="I3" s="128"/>
      <c r="J3" s="128"/>
      <c r="K3" s="128"/>
      <c r="L3" s="128" t="s">
        <v>429</v>
      </c>
      <c r="M3" s="128" t="s">
        <v>6</v>
      </c>
      <c r="N3" s="137" t="s">
        <v>5</v>
      </c>
    </row>
    <row r="4" spans="1:14" s="2" customFormat="1" ht="15.75" customHeight="1" thickBot="1">
      <c r="A4" s="136"/>
      <c r="B4" s="125"/>
      <c r="C4" s="127"/>
      <c r="D4" s="39" t="s">
        <v>427</v>
      </c>
      <c r="E4" s="127"/>
      <c r="F4" s="127"/>
      <c r="G4" s="127"/>
      <c r="H4" s="3">
        <v>1</v>
      </c>
      <c r="I4" s="3">
        <v>2</v>
      </c>
      <c r="J4" s="3">
        <v>3</v>
      </c>
      <c r="K4" s="3" t="s">
        <v>8</v>
      </c>
      <c r="L4" s="127"/>
      <c r="M4" s="127"/>
      <c r="N4" s="138"/>
    </row>
    <row r="5" spans="2:13" ht="15.75">
      <c r="B5" s="139" t="s">
        <v>210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4" ht="12.75">
      <c r="A6" s="36"/>
      <c r="B6" s="16" t="s">
        <v>266</v>
      </c>
      <c r="C6" s="16" t="s">
        <v>267</v>
      </c>
      <c r="D6" s="16" t="s">
        <v>268</v>
      </c>
      <c r="E6" s="16" t="str">
        <f>"0,5850"</f>
        <v>0,5850</v>
      </c>
      <c r="F6" s="16" t="s">
        <v>269</v>
      </c>
      <c r="G6" s="16" t="s">
        <v>15</v>
      </c>
      <c r="H6" s="79" t="s">
        <v>59</v>
      </c>
      <c r="I6" s="79" t="s">
        <v>59</v>
      </c>
      <c r="J6" s="79" t="s">
        <v>59</v>
      </c>
      <c r="K6" s="82"/>
      <c r="L6" s="81">
        <v>0</v>
      </c>
      <c r="M6" s="81" t="s">
        <v>464</v>
      </c>
      <c r="N6" s="16" t="s">
        <v>491</v>
      </c>
    </row>
    <row r="8" ht="15.75">
      <c r="F8" s="19"/>
    </row>
    <row r="9" ht="15.75">
      <c r="F9" s="19"/>
    </row>
    <row r="10" ht="15.75">
      <c r="F10" s="19"/>
    </row>
    <row r="11" ht="15.75">
      <c r="F11" s="19"/>
    </row>
    <row r="12" ht="15.75">
      <c r="F12" s="19"/>
    </row>
    <row r="13" ht="15.75">
      <c r="F13" s="19"/>
    </row>
    <row r="14" ht="15.75">
      <c r="F14" s="19"/>
    </row>
    <row r="16" spans="2:3" ht="18">
      <c r="B16" s="20"/>
      <c r="C16" s="20"/>
    </row>
  </sheetData>
  <sheetProtection/>
  <mergeCells count="12">
    <mergeCell ref="B5:M5"/>
    <mergeCell ref="B3:B4"/>
    <mergeCell ref="C3:C4"/>
    <mergeCell ref="E3:E4"/>
    <mergeCell ref="F3:F4"/>
    <mergeCell ref="G3:G4"/>
    <mergeCell ref="H3:K3"/>
    <mergeCell ref="A1:N2"/>
    <mergeCell ref="A3:A4"/>
    <mergeCell ref="L3:L4"/>
    <mergeCell ref="M3:M4"/>
    <mergeCell ref="N3:N4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1" sqref="A1:L2"/>
    </sheetView>
  </sheetViews>
  <sheetFormatPr defaultColWidth="8.75390625" defaultRowHeight="12.75"/>
  <cols>
    <col min="1" max="1" width="8.75390625" style="0" customWidth="1"/>
    <col min="2" max="2" width="19.125" style="15" customWidth="1"/>
    <col min="3" max="3" width="28.625" style="15" bestFit="1" customWidth="1"/>
    <col min="4" max="4" width="10.625" style="15" bestFit="1" customWidth="1"/>
    <col min="5" max="5" width="8.375" style="15" bestFit="1" customWidth="1"/>
    <col min="6" max="6" width="22.75390625" style="15" bestFit="1" customWidth="1"/>
    <col min="7" max="7" width="29.00390625" style="15" bestFit="1" customWidth="1"/>
    <col min="8" max="8" width="5.75390625" style="15" customWidth="1"/>
    <col min="9" max="9" width="10.00390625" style="15" customWidth="1"/>
    <col min="10" max="10" width="11.875" style="15" customWidth="1"/>
    <col min="11" max="11" width="9.625" style="15" bestFit="1" customWidth="1"/>
    <col min="12" max="12" width="15.375" style="15" bestFit="1" customWidth="1"/>
  </cols>
  <sheetData>
    <row r="1" spans="1:12" s="1" customFormat="1" ht="15" customHeight="1">
      <c r="A1" s="129" t="s">
        <v>520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</row>
    <row r="2" spans="1:12" s="1" customFormat="1" ht="80.25" customHeight="1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1:12" s="2" customFormat="1" ht="18" customHeight="1">
      <c r="A3" s="135" t="s">
        <v>310</v>
      </c>
      <c r="B3" s="124" t="s">
        <v>0</v>
      </c>
      <c r="C3" s="126" t="s">
        <v>430</v>
      </c>
      <c r="D3" s="40" t="s">
        <v>426</v>
      </c>
      <c r="E3" s="128" t="s">
        <v>9</v>
      </c>
      <c r="F3" s="128" t="s">
        <v>7</v>
      </c>
      <c r="G3" s="128" t="s">
        <v>428</v>
      </c>
      <c r="H3" s="128" t="s">
        <v>2</v>
      </c>
      <c r="I3" s="128"/>
      <c r="J3" s="149" t="s">
        <v>469</v>
      </c>
      <c r="K3" s="149" t="s">
        <v>6</v>
      </c>
      <c r="L3" s="151" t="s">
        <v>5</v>
      </c>
    </row>
    <row r="4" spans="1:12" s="2" customFormat="1" ht="15" customHeight="1" thickBot="1">
      <c r="A4" s="136"/>
      <c r="B4" s="125"/>
      <c r="C4" s="127"/>
      <c r="D4" s="39" t="s">
        <v>427</v>
      </c>
      <c r="E4" s="127"/>
      <c r="F4" s="127"/>
      <c r="G4" s="127"/>
      <c r="H4" s="3" t="s">
        <v>421</v>
      </c>
      <c r="I4" s="3" t="s">
        <v>420</v>
      </c>
      <c r="J4" s="150"/>
      <c r="K4" s="150"/>
      <c r="L4" s="152"/>
    </row>
    <row r="5" spans="2:11" ht="15.75">
      <c r="B5" s="148" t="s">
        <v>100</v>
      </c>
      <c r="C5" s="148"/>
      <c r="D5" s="148"/>
      <c r="E5" s="148"/>
      <c r="F5" s="148"/>
      <c r="G5" s="148"/>
      <c r="H5" s="148"/>
      <c r="I5" s="148"/>
      <c r="J5" s="148"/>
      <c r="K5" s="148"/>
    </row>
    <row r="6" spans="1:12" ht="12.75">
      <c r="A6" s="44">
        <v>1</v>
      </c>
      <c r="B6" s="16" t="s">
        <v>336</v>
      </c>
      <c r="C6" s="16" t="s">
        <v>335</v>
      </c>
      <c r="D6" s="16" t="s">
        <v>334</v>
      </c>
      <c r="E6" s="16" t="str">
        <f>"1,1531"</f>
        <v>1,1531</v>
      </c>
      <c r="F6" s="6" t="s">
        <v>467</v>
      </c>
      <c r="G6" s="16" t="s">
        <v>15</v>
      </c>
      <c r="H6" s="81" t="s">
        <v>333</v>
      </c>
      <c r="I6" s="81" t="s">
        <v>479</v>
      </c>
      <c r="J6" s="81" t="s">
        <v>434</v>
      </c>
      <c r="K6" s="81" t="str">
        <f>"1383,7200"</f>
        <v>1383,7200</v>
      </c>
      <c r="L6" s="16" t="s">
        <v>433</v>
      </c>
    </row>
    <row r="7" ht="12.75">
      <c r="A7" s="46"/>
    </row>
    <row r="8" spans="1:11" ht="15.75">
      <c r="A8" s="46"/>
      <c r="B8" s="147" t="s">
        <v>67</v>
      </c>
      <c r="C8" s="147"/>
      <c r="D8" s="147"/>
      <c r="E8" s="147"/>
      <c r="F8" s="147"/>
      <c r="G8" s="147"/>
      <c r="H8" s="147"/>
      <c r="I8" s="147"/>
      <c r="J8" s="147"/>
      <c r="K8" s="147"/>
    </row>
    <row r="9" spans="1:12" ht="12.75">
      <c r="A9" s="107">
        <v>1</v>
      </c>
      <c r="B9" s="17" t="s">
        <v>330</v>
      </c>
      <c r="C9" s="17" t="s">
        <v>331</v>
      </c>
      <c r="D9" s="17" t="s">
        <v>328</v>
      </c>
      <c r="E9" s="17" t="str">
        <f>"0,9135"</f>
        <v>0,9135</v>
      </c>
      <c r="F9" s="7" t="s">
        <v>467</v>
      </c>
      <c r="G9" s="17" t="s">
        <v>15</v>
      </c>
      <c r="H9" s="85" t="s">
        <v>327</v>
      </c>
      <c r="I9" s="85" t="s">
        <v>481</v>
      </c>
      <c r="J9" s="85" t="s">
        <v>436</v>
      </c>
      <c r="K9" s="85" t="str">
        <f>"1485,3610"</f>
        <v>1485,3610</v>
      </c>
      <c r="L9" s="101" t="s">
        <v>433</v>
      </c>
    </row>
    <row r="10" spans="1:12" ht="12.75">
      <c r="A10" s="108">
        <v>2</v>
      </c>
      <c r="B10" s="27" t="s">
        <v>128</v>
      </c>
      <c r="C10" s="27" t="s">
        <v>332</v>
      </c>
      <c r="D10" s="27" t="s">
        <v>70</v>
      </c>
      <c r="E10" s="27" t="s">
        <v>497</v>
      </c>
      <c r="F10" s="9" t="s">
        <v>467</v>
      </c>
      <c r="G10" s="27" t="s">
        <v>130</v>
      </c>
      <c r="H10" s="91" t="s">
        <v>327</v>
      </c>
      <c r="I10" s="91" t="s">
        <v>480</v>
      </c>
      <c r="J10" s="91" t="s">
        <v>435</v>
      </c>
      <c r="K10" s="91" t="s">
        <v>498</v>
      </c>
      <c r="L10" s="102" t="s">
        <v>433</v>
      </c>
    </row>
    <row r="11" spans="1:12" ht="12.75">
      <c r="A11" s="109">
        <v>1</v>
      </c>
      <c r="B11" s="18" t="s">
        <v>330</v>
      </c>
      <c r="C11" s="18" t="s">
        <v>329</v>
      </c>
      <c r="D11" s="18" t="s">
        <v>328</v>
      </c>
      <c r="E11" s="18" t="str">
        <f>"0,9135"</f>
        <v>0,9135</v>
      </c>
      <c r="F11" s="8" t="s">
        <v>467</v>
      </c>
      <c r="G11" s="18" t="s">
        <v>15</v>
      </c>
      <c r="H11" s="88" t="s">
        <v>327</v>
      </c>
      <c r="I11" s="88" t="s">
        <v>481</v>
      </c>
      <c r="J11" s="88" t="s">
        <v>436</v>
      </c>
      <c r="K11" s="88" t="str">
        <f>"1485,3610"</f>
        <v>1485,3610</v>
      </c>
      <c r="L11" s="103" t="s">
        <v>433</v>
      </c>
    </row>
    <row r="12" spans="2:7" ht="12.75">
      <c r="B12" s="25"/>
      <c r="C12" s="25"/>
      <c r="D12" s="25"/>
      <c r="E12" s="25"/>
      <c r="F12" s="25"/>
      <c r="G12" s="25"/>
    </row>
    <row r="13" spans="2:7" ht="15.75">
      <c r="B13" s="25"/>
      <c r="C13" s="25"/>
      <c r="D13" s="25"/>
      <c r="E13" s="25"/>
      <c r="F13" s="35"/>
      <c r="G13" s="25"/>
    </row>
    <row r="14" spans="2:7" ht="15.75">
      <c r="B14" s="25"/>
      <c r="C14" s="25"/>
      <c r="D14" s="25"/>
      <c r="E14" s="25"/>
      <c r="F14" s="35"/>
      <c r="G14" s="25"/>
    </row>
    <row r="15" spans="2:7" ht="15.75">
      <c r="B15" s="25"/>
      <c r="C15" s="25"/>
      <c r="D15" s="25"/>
      <c r="E15" s="25"/>
      <c r="F15" s="35"/>
      <c r="G15" s="25"/>
    </row>
    <row r="16" spans="2:7" ht="15.75">
      <c r="B16" s="25"/>
      <c r="C16" s="25"/>
      <c r="D16" s="25"/>
      <c r="E16" s="25"/>
      <c r="F16" s="35"/>
      <c r="G16" s="25"/>
    </row>
    <row r="17" spans="2:7" ht="15.75">
      <c r="B17" s="25"/>
      <c r="C17" s="25"/>
      <c r="D17" s="25"/>
      <c r="E17" s="25"/>
      <c r="F17" s="35"/>
      <c r="G17" s="25"/>
    </row>
    <row r="18" spans="2:7" ht="15.75">
      <c r="B18" s="25"/>
      <c r="C18" s="25"/>
      <c r="D18" s="25"/>
      <c r="E18" s="25"/>
      <c r="F18" s="35"/>
      <c r="G18" s="25"/>
    </row>
    <row r="19" spans="2:7" ht="15.75">
      <c r="B19" s="25"/>
      <c r="C19" s="25"/>
      <c r="D19" s="25"/>
      <c r="E19" s="25"/>
      <c r="F19" s="35"/>
      <c r="G19" s="25"/>
    </row>
    <row r="20" spans="2:7" ht="12.75">
      <c r="B20" s="25"/>
      <c r="C20" s="25"/>
      <c r="D20" s="25"/>
      <c r="E20" s="25"/>
      <c r="F20" s="25"/>
      <c r="G20" s="25"/>
    </row>
    <row r="21" spans="2:7" ht="18">
      <c r="B21" s="31"/>
      <c r="C21" s="31"/>
      <c r="D21" s="25"/>
      <c r="E21" s="25"/>
      <c r="F21" s="25"/>
      <c r="G21" s="25"/>
    </row>
    <row r="22" spans="2:7" ht="15.75">
      <c r="B22" s="32"/>
      <c r="C22" s="32"/>
      <c r="D22" s="25"/>
      <c r="E22" s="25"/>
      <c r="F22" s="25"/>
      <c r="G22" s="25"/>
    </row>
    <row r="23" spans="2:7" ht="13.5">
      <c r="B23" s="33"/>
      <c r="C23" s="34"/>
      <c r="D23" s="25"/>
      <c r="E23" s="25"/>
      <c r="F23" s="25"/>
      <c r="G23" s="25"/>
    </row>
    <row r="24" spans="2:7" ht="13.5">
      <c r="B24" s="28"/>
      <c r="C24" s="28"/>
      <c r="D24" s="28"/>
      <c r="E24" s="28"/>
      <c r="F24" s="28"/>
      <c r="G24" s="25"/>
    </row>
    <row r="25" spans="2:7" ht="12.75">
      <c r="B25" s="29"/>
      <c r="C25" s="25"/>
      <c r="D25" s="25"/>
      <c r="E25" s="25"/>
      <c r="F25" s="30"/>
      <c r="G25" s="25"/>
    </row>
    <row r="26" spans="2:7" ht="12.75">
      <c r="B26" s="29"/>
      <c r="C26" s="25"/>
      <c r="D26" s="25"/>
      <c r="E26" s="25"/>
      <c r="F26" s="30"/>
      <c r="G26" s="25"/>
    </row>
    <row r="27" spans="2:7" ht="12.75">
      <c r="B27" s="25"/>
      <c r="C27" s="25"/>
      <c r="D27" s="25"/>
      <c r="E27" s="25"/>
      <c r="F27" s="25"/>
      <c r="G27" s="25"/>
    </row>
    <row r="28" spans="2:7" ht="13.5">
      <c r="B28" s="33"/>
      <c r="C28" s="34"/>
      <c r="D28" s="25"/>
      <c r="E28" s="25"/>
      <c r="F28" s="25"/>
      <c r="G28" s="25"/>
    </row>
    <row r="29" spans="2:7" ht="13.5">
      <c r="B29" s="28"/>
      <c r="C29" s="28"/>
      <c r="D29" s="28"/>
      <c r="E29" s="28"/>
      <c r="F29" s="28"/>
      <c r="G29" s="25"/>
    </row>
    <row r="30" spans="2:7" ht="12.75">
      <c r="B30" s="29"/>
      <c r="C30" s="25"/>
      <c r="D30" s="25"/>
      <c r="E30" s="25"/>
      <c r="F30" s="30"/>
      <c r="G30" s="25"/>
    </row>
    <row r="31" spans="2:7" ht="12.75">
      <c r="B31" s="29"/>
      <c r="C31" s="25"/>
      <c r="D31" s="25"/>
      <c r="E31" s="25"/>
      <c r="F31" s="30"/>
      <c r="G31" s="25"/>
    </row>
    <row r="32" spans="2:7" ht="12.75">
      <c r="B32" s="25"/>
      <c r="C32" s="25"/>
      <c r="D32" s="25"/>
      <c r="E32" s="25"/>
      <c r="F32" s="25"/>
      <c r="G32" s="25"/>
    </row>
    <row r="33" spans="2:7" ht="12.75">
      <c r="B33" s="25"/>
      <c r="C33" s="25"/>
      <c r="D33" s="25"/>
      <c r="E33" s="25"/>
      <c r="F33" s="25"/>
      <c r="G33" s="25"/>
    </row>
    <row r="34" spans="2:7" ht="12.75">
      <c r="B34" s="25"/>
      <c r="C34" s="25"/>
      <c r="D34" s="25"/>
      <c r="E34" s="25"/>
      <c r="F34" s="25"/>
      <c r="G34" s="25"/>
    </row>
  </sheetData>
  <sheetProtection/>
  <mergeCells count="13">
    <mergeCell ref="H3:I3"/>
    <mergeCell ref="A1:L2"/>
    <mergeCell ref="A3:A4"/>
    <mergeCell ref="B8:K8"/>
    <mergeCell ref="B5:K5"/>
    <mergeCell ref="J3:J4"/>
    <mergeCell ref="K3:K4"/>
    <mergeCell ref="L3:L4"/>
    <mergeCell ref="B3:B4"/>
    <mergeCell ref="C3:C4"/>
    <mergeCell ref="E3:E4"/>
    <mergeCell ref="F3:F4"/>
    <mergeCell ref="G3:G4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2017-02-22T11:28:37Z</dcterms:modified>
  <cp:category/>
  <cp:version/>
  <cp:contentType/>
  <cp:contentStatus/>
</cp:coreProperties>
</file>